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이하나\학사학위전공심화과정\학사학위전공심화(2020)\운영진단\세부계획\제출안내\"/>
    </mc:Choice>
  </mc:AlternateContent>
  <xr:revisionPtr revIDLastSave="0" documentId="13_ncr:1_{0346C907-8B1B-44FD-9CE9-D59BC89E0D9E}" xr6:coauthVersionLast="45" xr6:coauthVersionMax="45" xr10:uidLastSave="{00000000-0000-0000-0000-000000000000}"/>
  <workbookProtection workbookAlgorithmName="SHA-512" workbookHashValue="1Dn6Fc6/i015NlEZxOJpR7U9CTYxMd9nE8c8Mma3ZrTymYfSn8fJnrxh1jsBUJFOkzlbgb1GASSqHRut5emfzA==" workbookSaltValue="mILhJwTkU6itR1Hayptc4Q==" workbookSpinCount="100000" lockStructure="1"/>
  <bookViews>
    <workbookView xWindow="-120" yWindow="-120" windowWidth="38640" windowHeight="15840" xr2:uid="{00000000-000D-0000-FFFF-FFFF00000000}"/>
  </bookViews>
  <sheets>
    <sheet name="1.운영진단 대상학과" sheetId="1" r:id="rId1"/>
    <sheet name="점수총괄(숨김시트)" sheetId="10" state="hidden" r:id="rId2"/>
    <sheet name="2.(대학)1-1.2.1 운영조직 및 지원" sheetId="2" r:id="rId3"/>
    <sheet name="3.(학과)2-1.1.2-① 전임교원 감의담당 비율" sheetId="4" r:id="rId4"/>
    <sheet name="4.(학과)2-1.1.4-①실험실습비" sheetId="5" r:id="rId5"/>
    <sheet name="5.(학과)2-1.1.4-②장학금 비율" sheetId="6" r:id="rId6"/>
    <sheet name="6.(학과)2-2.1.1-② 강의교과목 편성학점" sheetId="7" r:id="rId7"/>
  </sheets>
  <externalReferences>
    <externalReference r:id="rId8"/>
  </externalReferences>
  <definedNames>
    <definedName name="_xlnm.Print_Area" localSheetId="0">'1.운영진단 대상학과'!$A:$J</definedName>
    <definedName name="_xlnm.Print_Area" localSheetId="1">'점수총괄(숨김시트)'!$A:$J</definedName>
    <definedName name="경력없는" localSheetId="1">'점수총괄(숨김시트)'!$C$38</definedName>
    <definedName name="경력없는">'1.운영진단 대상학과'!$C$39</definedName>
    <definedName name="경력있는" localSheetId="1">'점수총괄(숨김시트)'!$B$39</definedName>
    <definedName name="경력있는">'1.운영진단 대상학과'!$B$39</definedName>
    <definedName name="야" localSheetId="1">'점수총괄(숨김시트)'!$C$40</definedName>
    <definedName name="야">'1.운영진단 대상학과'!$C$41</definedName>
    <definedName name="주" localSheetId="1">'점수총괄(숨김시트)'!$B$41</definedName>
    <definedName name="주">'1.운영진단 대상학과'!$B$41</definedName>
    <definedName name="주간">'[1]대학-3.교사확보율'!$F$25,'[1]대학-3.교사확보율'!$H$25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A8" i="2" l="1"/>
  <c r="E34" i="10" l="1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H35" i="1"/>
  <c r="H35" i="10" l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7" i="6"/>
  <c r="C4" i="10" l="1"/>
  <c r="A19" i="2"/>
  <c r="H11" i="10" l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G21" i="10"/>
  <c r="F22" i="10"/>
  <c r="G22" i="10"/>
  <c r="F23" i="10"/>
  <c r="G23" i="10"/>
  <c r="F24" i="10"/>
  <c r="G24" i="10"/>
  <c r="F25" i="10"/>
  <c r="G25" i="10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H10" i="10"/>
  <c r="G10" i="10"/>
  <c r="F10" i="10"/>
  <c r="C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10" i="10"/>
  <c r="G20" i="6"/>
  <c r="O23" i="10" s="1"/>
  <c r="R15" i="10"/>
  <c r="R19" i="10"/>
  <c r="R23" i="10"/>
  <c r="R24" i="10"/>
  <c r="R27" i="10"/>
  <c r="R31" i="10"/>
  <c r="R10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R34" i="10"/>
  <c r="R33" i="10"/>
  <c r="R32" i="10"/>
  <c r="R30" i="10"/>
  <c r="R29" i="10"/>
  <c r="R28" i="10"/>
  <c r="R26" i="10"/>
  <c r="R25" i="10"/>
  <c r="R22" i="10"/>
  <c r="R21" i="10"/>
  <c r="R20" i="10"/>
  <c r="R18" i="10"/>
  <c r="R17" i="10"/>
  <c r="R16" i="10"/>
  <c r="R14" i="10"/>
  <c r="R13" i="10"/>
  <c r="R12" i="10"/>
  <c r="R11" i="10"/>
  <c r="G10" i="7"/>
  <c r="I10" i="7" s="1"/>
  <c r="L10" i="7" s="1"/>
  <c r="G11" i="7"/>
  <c r="I11" i="7" s="1"/>
  <c r="L11" i="7" s="1"/>
  <c r="J11" i="7" s="1"/>
  <c r="P12" i="10" s="1"/>
  <c r="G12" i="7"/>
  <c r="I12" i="7" s="1"/>
  <c r="L12" i="7" s="1"/>
  <c r="G13" i="7"/>
  <c r="I13" i="7" s="1"/>
  <c r="L13" i="7" s="1"/>
  <c r="J13" i="7" s="1"/>
  <c r="P14" i="10" s="1"/>
  <c r="G14" i="7"/>
  <c r="I14" i="7" s="1"/>
  <c r="L14" i="7" s="1"/>
  <c r="G15" i="7"/>
  <c r="I15" i="7" s="1"/>
  <c r="L15" i="7" s="1"/>
  <c r="G16" i="7"/>
  <c r="I16" i="7" s="1"/>
  <c r="L16" i="7" s="1"/>
  <c r="J16" i="7" s="1"/>
  <c r="P17" i="10" s="1"/>
  <c r="G17" i="7"/>
  <c r="I17" i="7" s="1"/>
  <c r="L17" i="7" s="1"/>
  <c r="J17" i="7" s="1"/>
  <c r="P18" i="10" s="1"/>
  <c r="G18" i="7"/>
  <c r="I18" i="7" s="1"/>
  <c r="L18" i="7" s="1"/>
  <c r="J18" i="7" s="1"/>
  <c r="P19" i="10" s="1"/>
  <c r="G19" i="7"/>
  <c r="I19" i="7" s="1"/>
  <c r="L19" i="7" s="1"/>
  <c r="J19" i="7"/>
  <c r="P20" i="10" s="1"/>
  <c r="G20" i="7"/>
  <c r="I20" i="7" s="1"/>
  <c r="G21" i="7"/>
  <c r="I21" i="7" s="1"/>
  <c r="L21" i="7" s="1"/>
  <c r="J21" i="7" s="1"/>
  <c r="P22" i="10" s="1"/>
  <c r="G22" i="7"/>
  <c r="I22" i="7" s="1"/>
  <c r="M22" i="7" s="1"/>
  <c r="G23" i="7"/>
  <c r="I23" i="7" s="1"/>
  <c r="L23" i="7" s="1"/>
  <c r="J23" i="7"/>
  <c r="P24" i="10" s="1"/>
  <c r="G24" i="7"/>
  <c r="I24" i="7" s="1"/>
  <c r="L24" i="7" s="1"/>
  <c r="J24" i="7" s="1"/>
  <c r="P25" i="10" s="1"/>
  <c r="G25" i="7"/>
  <c r="I25" i="7" s="1"/>
  <c r="L25" i="7" s="1"/>
  <c r="J25" i="7" s="1"/>
  <c r="P26" i="10" s="1"/>
  <c r="G26" i="7"/>
  <c r="I26" i="7" s="1"/>
  <c r="L26" i="7" s="1"/>
  <c r="J26" i="7" s="1"/>
  <c r="P27" i="10" s="1"/>
  <c r="G27" i="7"/>
  <c r="I27" i="7" s="1"/>
  <c r="L27" i="7" s="1"/>
  <c r="J27" i="7" s="1"/>
  <c r="P28" i="10" s="1"/>
  <c r="G28" i="7"/>
  <c r="I28" i="7" s="1"/>
  <c r="L28" i="7" s="1"/>
  <c r="J28" i="7"/>
  <c r="P29" i="10" s="1"/>
  <c r="G29" i="7"/>
  <c r="I29" i="7" s="1"/>
  <c r="L29" i="7" s="1"/>
  <c r="J29" i="7" s="1"/>
  <c r="P30" i="10" s="1"/>
  <c r="G30" i="7"/>
  <c r="I30" i="7" s="1"/>
  <c r="L30" i="7" s="1"/>
  <c r="J30" i="7" s="1"/>
  <c r="P31" i="10" s="1"/>
  <c r="G31" i="7"/>
  <c r="I31" i="7" s="1"/>
  <c r="L31" i="7" s="1"/>
  <c r="J31" i="7" s="1"/>
  <c r="P32" i="10" s="1"/>
  <c r="G32" i="7"/>
  <c r="I32" i="7" s="1"/>
  <c r="G33" i="7"/>
  <c r="I33" i="7" s="1"/>
  <c r="L33" i="7" s="1"/>
  <c r="G9" i="7"/>
  <c r="I9" i="7" s="1"/>
  <c r="M9" i="7" s="1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G8" i="6"/>
  <c r="O11" i="10" s="1"/>
  <c r="G9" i="6"/>
  <c r="O12" i="10" s="1"/>
  <c r="G10" i="6"/>
  <c r="O13" i="10" s="1"/>
  <c r="G11" i="6"/>
  <c r="O14" i="10" s="1"/>
  <c r="G12" i="6"/>
  <c r="O15" i="10" s="1"/>
  <c r="G13" i="6"/>
  <c r="O16" i="10" s="1"/>
  <c r="G14" i="6"/>
  <c r="O17" i="10" s="1"/>
  <c r="G15" i="6"/>
  <c r="O18" i="10" s="1"/>
  <c r="G16" i="6"/>
  <c r="O19" i="10" s="1"/>
  <c r="G17" i="6"/>
  <c r="O20" i="10" s="1"/>
  <c r="G18" i="6"/>
  <c r="O21" i="10" s="1"/>
  <c r="G19" i="6"/>
  <c r="O22" i="10" s="1"/>
  <c r="G21" i="6"/>
  <c r="O24" i="10" s="1"/>
  <c r="G22" i="6"/>
  <c r="O25" i="10" s="1"/>
  <c r="G23" i="6"/>
  <c r="O26" i="10" s="1"/>
  <c r="G24" i="6"/>
  <c r="O27" i="10" s="1"/>
  <c r="G25" i="6"/>
  <c r="O28" i="10" s="1"/>
  <c r="G26" i="6"/>
  <c r="O29" i="10" s="1"/>
  <c r="G27" i="6"/>
  <c r="O30" i="10" s="1"/>
  <c r="G28" i="6"/>
  <c r="O31" i="10" s="1"/>
  <c r="G29" i="6"/>
  <c r="O32" i="10" s="1"/>
  <c r="G30" i="6"/>
  <c r="O33" i="10" s="1"/>
  <c r="G31" i="6"/>
  <c r="O34" i="10" s="1"/>
  <c r="F7" i="6"/>
  <c r="G7" i="6" s="1"/>
  <c r="O10" i="10" s="1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E8" i="5"/>
  <c r="F8" i="5" s="1"/>
  <c r="E9" i="5"/>
  <c r="F9" i="5" s="1"/>
  <c r="G9" i="5" s="1"/>
  <c r="N12" i="10" s="1"/>
  <c r="E10" i="5"/>
  <c r="E11" i="5"/>
  <c r="F11" i="5" s="1"/>
  <c r="G11" i="5" s="1"/>
  <c r="N14" i="10" s="1"/>
  <c r="E12" i="5"/>
  <c r="E13" i="5"/>
  <c r="F13" i="5" s="1"/>
  <c r="G13" i="5" s="1"/>
  <c r="N16" i="10" s="1"/>
  <c r="E14" i="5"/>
  <c r="E15" i="5"/>
  <c r="F15" i="5" s="1"/>
  <c r="G15" i="5" s="1"/>
  <c r="N18" i="10" s="1"/>
  <c r="E16" i="5"/>
  <c r="E17" i="5"/>
  <c r="F17" i="5" s="1"/>
  <c r="G17" i="5" s="1"/>
  <c r="N20" i="10" s="1"/>
  <c r="E18" i="5"/>
  <c r="E19" i="5"/>
  <c r="F19" i="5" s="1"/>
  <c r="G19" i="5" s="1"/>
  <c r="N22" i="10" s="1"/>
  <c r="E20" i="5"/>
  <c r="E21" i="5"/>
  <c r="F21" i="5" s="1"/>
  <c r="G21" i="5" s="1"/>
  <c r="N24" i="10" s="1"/>
  <c r="E22" i="5"/>
  <c r="E23" i="5"/>
  <c r="F23" i="5" s="1"/>
  <c r="G23" i="5" s="1"/>
  <c r="N26" i="10" s="1"/>
  <c r="E24" i="5"/>
  <c r="E25" i="5"/>
  <c r="F25" i="5" s="1"/>
  <c r="G25" i="5" s="1"/>
  <c r="N28" i="10" s="1"/>
  <c r="E26" i="5"/>
  <c r="E27" i="5"/>
  <c r="F27" i="5" s="1"/>
  <c r="G27" i="5" s="1"/>
  <c r="N30" i="10" s="1"/>
  <c r="E28" i="5"/>
  <c r="E29" i="5"/>
  <c r="F29" i="5" s="1"/>
  <c r="G29" i="5" s="1"/>
  <c r="N32" i="10" s="1"/>
  <c r="E30" i="5"/>
  <c r="E31" i="5"/>
  <c r="F31" i="5" s="1"/>
  <c r="G31" i="5" s="1"/>
  <c r="N34" i="10" s="1"/>
  <c r="E7" i="5"/>
  <c r="F7" i="5" s="1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E8" i="4"/>
  <c r="E9" i="4"/>
  <c r="E10" i="4"/>
  <c r="E11" i="4"/>
  <c r="F11" i="4" s="1"/>
  <c r="G11" i="4" s="1"/>
  <c r="M14" i="10" s="1"/>
  <c r="E12" i="4"/>
  <c r="F12" i="4" s="1"/>
  <c r="G12" i="4" s="1"/>
  <c r="M15" i="10" s="1"/>
  <c r="E13" i="4"/>
  <c r="F13" i="4" s="1"/>
  <c r="G13" i="4" s="1"/>
  <c r="M16" i="10" s="1"/>
  <c r="E14" i="4"/>
  <c r="F14" i="4" s="1"/>
  <c r="G14" i="4" s="1"/>
  <c r="M17" i="10" s="1"/>
  <c r="E15" i="4"/>
  <c r="F15" i="4" s="1"/>
  <c r="G15" i="4" s="1"/>
  <c r="M18" i="10" s="1"/>
  <c r="E16" i="4"/>
  <c r="F16" i="4" s="1"/>
  <c r="G16" i="4" s="1"/>
  <c r="M19" i="10" s="1"/>
  <c r="E17" i="4"/>
  <c r="F17" i="4" s="1"/>
  <c r="G17" i="4" s="1"/>
  <c r="M20" i="10" s="1"/>
  <c r="E18" i="4"/>
  <c r="F18" i="4" s="1"/>
  <c r="G18" i="4" s="1"/>
  <c r="M21" i="10" s="1"/>
  <c r="E19" i="4"/>
  <c r="F19" i="4" s="1"/>
  <c r="G19" i="4" s="1"/>
  <c r="M22" i="10" s="1"/>
  <c r="E20" i="4"/>
  <c r="F20" i="4" s="1"/>
  <c r="G20" i="4" s="1"/>
  <c r="M23" i="10" s="1"/>
  <c r="E21" i="4"/>
  <c r="F21" i="4" s="1"/>
  <c r="G21" i="4" s="1"/>
  <c r="M24" i="10" s="1"/>
  <c r="E22" i="4"/>
  <c r="F22" i="4" s="1"/>
  <c r="G22" i="4" s="1"/>
  <c r="M25" i="10" s="1"/>
  <c r="E23" i="4"/>
  <c r="F23" i="4" s="1"/>
  <c r="G23" i="4" s="1"/>
  <c r="M26" i="10" s="1"/>
  <c r="E24" i="4"/>
  <c r="F24" i="4" s="1"/>
  <c r="G24" i="4" s="1"/>
  <c r="M27" i="10" s="1"/>
  <c r="E25" i="4"/>
  <c r="F25" i="4" s="1"/>
  <c r="G25" i="4" s="1"/>
  <c r="M28" i="10" s="1"/>
  <c r="E26" i="4"/>
  <c r="F26" i="4" s="1"/>
  <c r="G26" i="4" s="1"/>
  <c r="M29" i="10" s="1"/>
  <c r="E27" i="4"/>
  <c r="F27" i="4" s="1"/>
  <c r="G27" i="4" s="1"/>
  <c r="M30" i="10" s="1"/>
  <c r="E28" i="4"/>
  <c r="F28" i="4" s="1"/>
  <c r="G28" i="4" s="1"/>
  <c r="M31" i="10" s="1"/>
  <c r="E29" i="4"/>
  <c r="F29" i="4" s="1"/>
  <c r="G29" i="4" s="1"/>
  <c r="M32" i="10" s="1"/>
  <c r="E30" i="4"/>
  <c r="F30" i="4" s="1"/>
  <c r="G30" i="4" s="1"/>
  <c r="M33" i="10" s="1"/>
  <c r="E31" i="4"/>
  <c r="E7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B39" i="10" l="1"/>
  <c r="F10" i="5"/>
  <c r="G10" i="5" s="1"/>
  <c r="N13" i="10" s="1"/>
  <c r="F31" i="4"/>
  <c r="G31" i="4" s="1"/>
  <c r="M34" i="10" s="1"/>
  <c r="F10" i="4"/>
  <c r="G10" i="4" s="1"/>
  <c r="M13" i="10" s="1"/>
  <c r="F9" i="4"/>
  <c r="G9" i="4" s="1"/>
  <c r="M12" i="10" s="1"/>
  <c r="F7" i="4"/>
  <c r="G7" i="4" s="1"/>
  <c r="M10" i="10" s="1"/>
  <c r="F8" i="4"/>
  <c r="G8" i="4" s="1"/>
  <c r="M11" i="10" s="1"/>
  <c r="C40" i="10"/>
  <c r="L22" i="7"/>
  <c r="J22" i="7" s="1"/>
  <c r="P23" i="10" s="1"/>
  <c r="M26" i="7"/>
  <c r="M33" i="7"/>
  <c r="J33" i="7" s="1"/>
  <c r="P34" i="10" s="1"/>
  <c r="F24" i="5"/>
  <c r="G24" i="5" s="1"/>
  <c r="N27" i="10" s="1"/>
  <c r="F16" i="5"/>
  <c r="G16" i="5" s="1"/>
  <c r="N19" i="10" s="1"/>
  <c r="F26" i="5"/>
  <c r="G26" i="5" s="1"/>
  <c r="N29" i="10" s="1"/>
  <c r="F28" i="5"/>
  <c r="G28" i="5" s="1"/>
  <c r="N31" i="10" s="1"/>
  <c r="F20" i="5"/>
  <c r="G20" i="5" s="1"/>
  <c r="N23" i="10" s="1"/>
  <c r="F12" i="5"/>
  <c r="G12" i="5" s="1"/>
  <c r="N15" i="10" s="1"/>
  <c r="F18" i="5"/>
  <c r="G18" i="5" s="1"/>
  <c r="N21" i="10" s="1"/>
  <c r="F30" i="5"/>
  <c r="G30" i="5" s="1"/>
  <c r="N33" i="10" s="1"/>
  <c r="F22" i="5"/>
  <c r="G22" i="5" s="1"/>
  <c r="N25" i="10" s="1"/>
  <c r="F14" i="5"/>
  <c r="G14" i="5" s="1"/>
  <c r="N17" i="10" s="1"/>
  <c r="G7" i="5"/>
  <c r="N10" i="10" s="1"/>
  <c r="G8" i="5"/>
  <c r="N11" i="10" s="1"/>
  <c r="C38" i="10"/>
  <c r="B41" i="10"/>
  <c r="L32" i="7"/>
  <c r="J32" i="7" s="1"/>
  <c r="P33" i="10" s="1"/>
  <c r="M32" i="7"/>
  <c r="L20" i="7"/>
  <c r="J20" i="7" s="1"/>
  <c r="P21" i="10" s="1"/>
  <c r="M20" i="7"/>
  <c r="M31" i="7"/>
  <c r="M24" i="7"/>
  <c r="M30" i="7"/>
  <c r="M10" i="7"/>
  <c r="J10" i="7" s="1"/>
  <c r="P11" i="10" s="1"/>
  <c r="M28" i="7"/>
  <c r="M29" i="7"/>
  <c r="M27" i="7"/>
  <c r="M25" i="7"/>
  <c r="M23" i="7"/>
  <c r="M21" i="7"/>
  <c r="M19" i="7"/>
  <c r="M17" i="7"/>
  <c r="M15" i="7"/>
  <c r="J15" i="7" s="1"/>
  <c r="P16" i="10" s="1"/>
  <c r="M13" i="7"/>
  <c r="M11" i="7"/>
  <c r="M18" i="7"/>
  <c r="M16" i="7"/>
  <c r="M14" i="7"/>
  <c r="J14" i="7" s="1"/>
  <c r="P15" i="10" s="1"/>
  <c r="M12" i="7"/>
  <c r="J12" i="7" s="1"/>
  <c r="P13" i="10" s="1"/>
  <c r="L9" i="7"/>
  <c r="J9" i="7" s="1"/>
  <c r="P10" i="10" s="1"/>
  <c r="J8" i="2"/>
  <c r="H8" i="2"/>
  <c r="G8" i="2"/>
  <c r="C41" i="1"/>
  <c r="B41" i="1"/>
  <c r="C39" i="1"/>
  <c r="B39" i="1"/>
  <c r="K8" i="2" l="1"/>
  <c r="U8" i="2" s="1"/>
  <c r="C19" i="2"/>
  <c r="E19" i="2" l="1"/>
  <c r="U19" i="2" s="1"/>
  <c r="L19" i="2" s="1"/>
  <c r="U6" i="2"/>
  <c r="U7" i="2"/>
  <c r="L25" i="10" l="1"/>
  <c r="L32" i="10"/>
  <c r="L16" i="10"/>
  <c r="L23" i="10"/>
  <c r="L34" i="10"/>
  <c r="L18" i="10"/>
  <c r="L28" i="10"/>
  <c r="L12" i="10"/>
  <c r="L19" i="10"/>
  <c r="L14" i="10"/>
  <c r="L21" i="10"/>
  <c r="L30" i="10"/>
  <c r="L33" i="10"/>
  <c r="L17" i="10"/>
  <c r="L24" i="10"/>
  <c r="L31" i="10"/>
  <c r="L15" i="10"/>
  <c r="L26" i="10"/>
  <c r="L10" i="10"/>
  <c r="L29" i="10"/>
  <c r="L13" i="10"/>
  <c r="L20" i="10"/>
  <c r="L27" i="10"/>
  <c r="L11" i="10"/>
  <c r="L22" i="10"/>
  <c r="L8" i="2"/>
  <c r="K13" i="10" l="1"/>
  <c r="K17" i="10"/>
  <c r="K21" i="10"/>
  <c r="K25" i="10"/>
  <c r="K29" i="10"/>
  <c r="K33" i="10"/>
  <c r="K11" i="10"/>
  <c r="K19" i="10"/>
  <c r="K27" i="10"/>
  <c r="K16" i="10"/>
  <c r="K24" i="10"/>
  <c r="K32" i="10"/>
  <c r="K14" i="10"/>
  <c r="K18" i="10"/>
  <c r="K22" i="10"/>
  <c r="K26" i="10"/>
  <c r="K30" i="10"/>
  <c r="K34" i="10"/>
  <c r="K15" i="10"/>
  <c r="K23" i="10"/>
  <c r="K31" i="10"/>
  <c r="K10" i="10"/>
  <c r="K12" i="10"/>
  <c r="K20" i="10"/>
  <c r="K28" i="10"/>
</calcChain>
</file>

<file path=xl/sharedStrings.xml><?xml version="1.0" encoding="utf-8"?>
<sst xmlns="http://schemas.openxmlformats.org/spreadsheetml/2006/main" count="177" uniqueCount="126">
  <si>
    <t>대학명</t>
    <phoneticPr fontId="7" type="noConversion"/>
  </si>
  <si>
    <t>개인정보 동의</t>
    <phoneticPr fontId="7" type="noConversion"/>
  </si>
  <si>
    <t>전공심화
담당자</t>
    <phoneticPr fontId="7" type="noConversion"/>
  </si>
  <si>
    <t>부서명</t>
    <phoneticPr fontId="7" type="noConversion"/>
  </si>
  <si>
    <t>성명</t>
    <phoneticPr fontId="7" type="noConversion"/>
  </si>
  <si>
    <t>전화번호</t>
    <phoneticPr fontId="7" type="noConversion"/>
  </si>
  <si>
    <t>휴대전화번호</t>
    <phoneticPr fontId="7" type="noConversion"/>
  </si>
  <si>
    <t>이메일</t>
    <phoneticPr fontId="7" type="noConversion"/>
  </si>
  <si>
    <t>수집·이용
동의</t>
    <phoneticPr fontId="7" type="noConversion"/>
  </si>
  <si>
    <t>정보제공
동의</t>
    <phoneticPr fontId="7" type="noConversion"/>
  </si>
  <si>
    <t>과정구분</t>
    <phoneticPr fontId="7" type="noConversion"/>
  </si>
  <si>
    <t>계열</t>
    <phoneticPr fontId="7" type="noConversion"/>
  </si>
  <si>
    <t>모집단위(학과명)</t>
    <phoneticPr fontId="7" type="noConversion"/>
  </si>
  <si>
    <t>주/야간</t>
    <phoneticPr fontId="7" type="noConversion"/>
  </si>
  <si>
    <t>수업연한</t>
    <phoneticPr fontId="7" type="noConversion"/>
  </si>
  <si>
    <t>모집정원(명)</t>
    <phoneticPr fontId="7" type="noConversion"/>
  </si>
  <si>
    <t>야</t>
    <phoneticPr fontId="7" type="noConversion"/>
  </si>
  <si>
    <t>주</t>
    <phoneticPr fontId="7" type="noConversion"/>
  </si>
  <si>
    <t>경력있는</t>
    <phoneticPr fontId="7" type="noConversion"/>
  </si>
  <si>
    <t>경력없는</t>
    <phoneticPr fontId="7" type="noConversion"/>
  </si>
  <si>
    <r>
      <rPr>
        <sz val="20"/>
        <color theme="1"/>
        <rFont val="HY헤드라인M"/>
        <family val="1"/>
        <charset val="129"/>
      </rPr>
      <t>19학년도 학사학위 전공심화과정 운영진단 진단지표</t>
    </r>
    <r>
      <rPr>
        <sz val="16"/>
        <color theme="1"/>
        <rFont val="HY헤드라인M"/>
        <family val="1"/>
        <charset val="129"/>
      </rPr>
      <t xml:space="preserve">
</t>
    </r>
    <r>
      <rPr>
        <sz val="22"/>
        <color theme="1"/>
        <rFont val="HY헤드라인M"/>
        <family val="1"/>
        <charset val="129"/>
      </rPr>
      <t xml:space="preserve"> (정량지표 작성서식)</t>
    </r>
    <phoneticPr fontId="7" type="noConversion"/>
  </si>
  <si>
    <t>□ 운영진단 대상 과정</t>
    <phoneticPr fontId="7" type="noConversion"/>
  </si>
  <si>
    <t>총 대상학과 수</t>
    <phoneticPr fontId="7" type="noConversion"/>
  </si>
  <si>
    <t>배점표</t>
    <phoneticPr fontId="7" type="noConversion"/>
  </si>
  <si>
    <t>1-1.2.1-① 대학 전공심화과정 전담부서 및 담당직원</t>
    <phoneticPr fontId="7" type="noConversion"/>
  </si>
  <si>
    <t>전공심화과정 편제정원</t>
  </si>
  <si>
    <t>배점</t>
  </si>
  <si>
    <t>전담 부서</t>
    <phoneticPr fontId="7" type="noConversion"/>
  </si>
  <si>
    <t>전공심화과정 편제정원(명)</t>
    <phoneticPr fontId="7" type="noConversion"/>
  </si>
  <si>
    <t>담당직원 수(명)</t>
  </si>
  <si>
    <t>환산인원 수(명)</t>
  </si>
  <si>
    <t>200명 이상</t>
    <phoneticPr fontId="7" type="noConversion"/>
  </si>
  <si>
    <t>2.5명</t>
    <phoneticPr fontId="7" type="noConversion"/>
  </si>
  <si>
    <t>2.0명</t>
    <phoneticPr fontId="7" type="noConversion"/>
  </si>
  <si>
    <t>1.5명</t>
    <phoneticPr fontId="7" type="noConversion"/>
  </si>
  <si>
    <t>1.0명</t>
    <phoneticPr fontId="7" type="noConversion"/>
  </si>
  <si>
    <t>0.5명</t>
    <phoneticPr fontId="7" type="noConversion"/>
  </si>
  <si>
    <t>유무</t>
    <phoneticPr fontId="7" type="noConversion"/>
  </si>
  <si>
    <t>전담직원(A)</t>
    <phoneticPr fontId="7" type="noConversion"/>
  </si>
  <si>
    <t>겸직직원(B)</t>
    <phoneticPr fontId="7" type="noConversion"/>
  </si>
  <si>
    <t>계(C)</t>
    <phoneticPr fontId="7" type="noConversion"/>
  </si>
  <si>
    <t>전담직원(A*1)</t>
    <phoneticPr fontId="7" type="noConversion"/>
  </si>
  <si>
    <t>겸직직원(B*0.5)</t>
    <phoneticPr fontId="7" type="noConversion"/>
  </si>
  <si>
    <t>전담부서 가점(0.5)</t>
    <phoneticPr fontId="7" type="noConversion"/>
  </si>
  <si>
    <t>환산 계</t>
  </si>
  <si>
    <t>점수</t>
    <phoneticPr fontId="7" type="noConversion"/>
  </si>
  <si>
    <t>100명 이상~200명 미만</t>
  </si>
  <si>
    <t>2.0명</t>
  </si>
  <si>
    <t>1.5명</t>
  </si>
  <si>
    <t>1.0명</t>
  </si>
  <si>
    <t>0.5명</t>
  </si>
  <si>
    <t xml:space="preserve">  </t>
  </si>
  <si>
    <t xml:space="preserve">100명 미만 </t>
  </si>
  <si>
    <t>모집단위명</t>
    <phoneticPr fontId="7" type="noConversion"/>
  </si>
  <si>
    <t>대학</t>
    <phoneticPr fontId="7" type="noConversion"/>
  </si>
  <si>
    <t>1-1.2.1-②  대학 전공심화과정 교직원 역량개발 교육 지원</t>
    <phoneticPr fontId="7" type="noConversion"/>
  </si>
  <si>
    <t>담당직원 수(명)[B]</t>
    <phoneticPr fontId="7" type="noConversion"/>
  </si>
  <si>
    <t>교육참여자 수 
환산값(명) 합계
[C]</t>
    <phoneticPr fontId="7" type="noConversion"/>
  </si>
  <si>
    <t>역량개발
교육지수
[D=C/(A+B)]</t>
    <phoneticPr fontId="7" type="noConversion"/>
  </si>
  <si>
    <r>
      <t xml:space="preserve">전임교원 수(명)
</t>
    </r>
    <r>
      <rPr>
        <b/>
        <sz val="10"/>
        <color theme="1"/>
        <rFont val="HY중고딕"/>
        <family val="1"/>
        <charset val="129"/>
      </rPr>
      <t>[A]</t>
    </r>
    <phoneticPr fontId="7" type="noConversion"/>
  </si>
  <si>
    <t>역량개발교육 지수</t>
  </si>
  <si>
    <t>0.5 이상</t>
  </si>
  <si>
    <t>0.4 이상
0.5 미만</t>
    <phoneticPr fontId="7" type="noConversion"/>
  </si>
  <si>
    <t>0.3 이상
0.4 미만</t>
    <phoneticPr fontId="7" type="noConversion"/>
  </si>
  <si>
    <t>0.2 이상
0.3미만</t>
    <phoneticPr fontId="7" type="noConversion"/>
  </si>
  <si>
    <t>0.2 미만</t>
  </si>
  <si>
    <t>학과</t>
    <phoneticPr fontId="7" type="noConversion"/>
  </si>
  <si>
    <t>총 개설학점 수[A]</t>
    <phoneticPr fontId="7" type="noConversion"/>
  </si>
  <si>
    <t>전임교원 담당학점[B]</t>
    <phoneticPr fontId="7" type="noConversion"/>
  </si>
  <si>
    <t>전임교원 담당비율(%)
[C=B/A*100]</t>
    <phoneticPr fontId="7" type="noConversion"/>
  </si>
  <si>
    <t>전임교원 
강의담당지수
[D=C/15)]</t>
    <phoneticPr fontId="7" type="noConversion"/>
  </si>
  <si>
    <t xml:space="preserve"> 2-1.1.2-① 전공심화과정 전임교원 강의담당 비율</t>
    <phoneticPr fontId="7" type="noConversion"/>
  </si>
  <si>
    <t xml:space="preserve"> 2-1.1.4-② 전공심화과정 학생 등록금 대비 장학금 비율</t>
    <phoneticPr fontId="7" type="noConversion"/>
  </si>
  <si>
    <t xml:space="preserve"> 2-1.1.4-① 전공심화과정 학생 1인당 실험실습비 지원 금액</t>
    <phoneticPr fontId="7" type="noConversion"/>
  </si>
  <si>
    <t>실험실습비
총액(원) [A]</t>
    <phoneticPr fontId="7" type="noConversion"/>
  </si>
  <si>
    <t>전공심화과정
재학생수(명)[B]</t>
    <phoneticPr fontId="7" type="noConversion"/>
  </si>
  <si>
    <t>실험실습비
지수[D]</t>
    <phoneticPr fontId="7" type="noConversion"/>
  </si>
  <si>
    <t>학생1인당
실험실습비(원) 
[C=A/B]</t>
    <phoneticPr fontId="7" type="noConversion"/>
  </si>
  <si>
    <t>학과 등록금 수입 
총액(원)[A]</t>
  </si>
  <si>
    <t>학과 장학금 지급 
총액(원)[B]</t>
  </si>
  <si>
    <t>등록금 대비
 장학금 비율(%)
[C=B/A×100]</t>
  </si>
  <si>
    <t xml:space="preserve">장학금지수[D] </t>
  </si>
  <si>
    <t xml:space="preserve"> 2-2.1.1-② 전공심화과정 강의교과목 편성 학점의 적절성</t>
    <phoneticPr fontId="7" type="noConversion"/>
  </si>
  <si>
    <t>1학기</t>
    <phoneticPr fontId="7" type="noConversion"/>
  </si>
  <si>
    <t>1학년</t>
    <phoneticPr fontId="7" type="noConversion"/>
  </si>
  <si>
    <t>2학기</t>
    <phoneticPr fontId="7" type="noConversion"/>
  </si>
  <si>
    <t>2학년</t>
    <phoneticPr fontId="7" type="noConversion"/>
  </si>
  <si>
    <t>합계</t>
    <phoneticPr fontId="7" type="noConversion"/>
  </si>
  <si>
    <t>학기당 
편성학점지수</t>
    <phoneticPr fontId="7" type="noConversion"/>
  </si>
  <si>
    <t>학년수</t>
    <phoneticPr fontId="7" type="noConversion"/>
  </si>
  <si>
    <t>2019학년도 편성학점</t>
    <phoneticPr fontId="7" type="noConversion"/>
  </si>
  <si>
    <t>기준</t>
  </si>
  <si>
    <t>2년제</t>
  </si>
  <si>
    <t>15학점 이상</t>
  </si>
  <si>
    <t>14.50~14.99</t>
  </si>
  <si>
    <t>14.00~14.49</t>
  </si>
  <si>
    <t>13.50~13.99</t>
  </si>
  <si>
    <t>13.5 미만</t>
  </si>
  <si>
    <t>1년제</t>
  </si>
  <si>
    <t>10학점 이상</t>
  </si>
  <si>
    <t>9.50~9.99</t>
  </si>
  <si>
    <t>9.00~9.49</t>
  </si>
  <si>
    <t>8.50~8.99</t>
  </si>
  <si>
    <t>8.5 미만</t>
  </si>
  <si>
    <t>2점</t>
  </si>
  <si>
    <t>1.6점</t>
  </si>
  <si>
    <t>1.2점</t>
  </si>
  <si>
    <t>0.8점</t>
  </si>
  <si>
    <t>0.4점</t>
  </si>
  <si>
    <t>2년제</t>
    <phoneticPr fontId="7" type="noConversion"/>
  </si>
  <si>
    <t>1년</t>
    <phoneticPr fontId="7" type="noConversion"/>
  </si>
  <si>
    <t>1-1.2.1-①</t>
    <phoneticPr fontId="7" type="noConversion"/>
  </si>
  <si>
    <t>2-1.1.2-①</t>
    <phoneticPr fontId="7" type="noConversion"/>
  </si>
  <si>
    <t xml:space="preserve"> 2-1.1.4-②</t>
    <phoneticPr fontId="7" type="noConversion"/>
  </si>
  <si>
    <t xml:space="preserve">2-2.2.1 </t>
    <phoneticPr fontId="7" type="noConversion"/>
  </si>
  <si>
    <t>1-1.2.1-②</t>
    <phoneticPr fontId="7" type="noConversion"/>
  </si>
  <si>
    <t xml:space="preserve"> 2-1.1.4-①</t>
    <phoneticPr fontId="7" type="noConversion"/>
  </si>
  <si>
    <t xml:space="preserve"> 2-2.1.1-②</t>
    <phoneticPr fontId="7" type="noConversion"/>
  </si>
  <si>
    <t>2-2.2.2</t>
    <phoneticPr fontId="7" type="noConversion"/>
  </si>
  <si>
    <t>최초개설학년도</t>
    <phoneticPr fontId="7" type="noConversion"/>
  </si>
  <si>
    <t>[표 : 1-1.2.1a] 대학 전공심화과정 전담부서 및 담당직원 현황</t>
    <phoneticPr fontId="7" type="noConversion"/>
  </si>
  <si>
    <t>[표 : 1-1.2.1c] 대학 전공심화과정 담당 전임교원 및 직원 역량개발 교육 지수</t>
    <phoneticPr fontId="7" type="noConversion"/>
  </si>
  <si>
    <t>[표: 2-1.1.2b] 전공심화정 전임교원 강의담당 비율</t>
    <phoneticPr fontId="7" type="noConversion"/>
  </si>
  <si>
    <t>[표: 2-1.1.4a] 전공심화과정 학생 1인당 실험실습비</t>
    <phoneticPr fontId="7" type="noConversion"/>
  </si>
  <si>
    <t>[표: 2-1.1.4b] 전공심화과정 학과 등록금 및 수입대비 장학금 지급 비율</t>
    <phoneticPr fontId="7" type="noConversion"/>
  </si>
  <si>
    <t>[표: 2-2.1.1c] 전공심화과정 교육과정 편성학점 일람표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</si>
</sst>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76" formatCode="0_ "/>
    <numFmt numFmtId="177" formatCode="0.0_ "/>
    <numFmt numFmtId="178" formatCode="0_);[Red]\(0\)"/>
    <numFmt numFmtId="179" formatCode="0.0_);[Red]\(0.0\)"/>
    <numFmt numFmtId="180" formatCode="0.00_);[Red]\(0.00\)"/>
    <numFmt numFmtId="181" formatCode="0.0"/>
    <numFmt numFmtId="182" formatCode="0.00_ "/>
    <numFmt numFmtId="183" formatCode="??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sz val="20"/>
      <color theme="1"/>
      <name val="HY헤드라인M"/>
      <family val="1"/>
      <charset val="129"/>
    </font>
    <font>
      <sz val="1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2"/>
      <color theme="0"/>
      <name val="Malgun Gothic Semilight"/>
      <family val="2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color theme="0"/>
      <name val="Malgun Gothic Semilight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rgb="FF000000"/>
      <name val="HY중고딕"/>
      <family val="1"/>
      <charset val="129"/>
    </font>
    <font>
      <b/>
      <sz val="11"/>
      <color rgb="FF000000"/>
      <name val="HY중고딕"/>
      <family val="1"/>
      <charset val="129"/>
    </font>
    <font>
      <sz val="11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HY중고딕"/>
      <family val="1"/>
      <charset val="129"/>
    </font>
    <font>
      <sz val="10"/>
      <color rgb="FF000000"/>
      <name val="HY중고딕"/>
      <family val="1"/>
      <charset val="129"/>
    </font>
    <font>
      <b/>
      <sz val="10"/>
      <color rgb="FF000000"/>
      <name val="HY중고딕"/>
      <family val="1"/>
      <charset val="129"/>
    </font>
    <font>
      <b/>
      <sz val="10"/>
      <color theme="1"/>
      <name val="HY중고딕"/>
      <family val="1"/>
      <charset val="129"/>
    </font>
    <font>
      <b/>
      <sz val="11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ck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medium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hair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rgb="FF000000"/>
      </right>
      <top style="hair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double">
        <color rgb="FF000000"/>
      </bottom>
      <diagonal/>
    </border>
    <border>
      <left style="thick">
        <color rgb="FF000000"/>
      </left>
      <right/>
      <top style="hair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rgb="FF000000"/>
      </bottom>
      <diagonal/>
    </border>
    <border>
      <left/>
      <right style="thick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ck">
        <color indexed="64"/>
      </right>
      <top/>
      <bottom style="hair">
        <color rgb="FF000000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00"/>
      </left>
      <right/>
      <top style="medium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ck">
        <color indexed="64"/>
      </bottom>
      <diagonal/>
    </border>
    <border>
      <left/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rgb="FF000000"/>
      </top>
      <bottom/>
      <diagonal/>
    </border>
    <border>
      <left style="thin">
        <color indexed="64"/>
      </left>
      <right style="thick">
        <color indexed="64"/>
      </right>
      <top style="hair">
        <color rgb="FF000000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rgb="FF000000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ck">
        <color rgb="FF000000"/>
      </bottom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rgb="FF000000"/>
      </left>
      <right style="thick">
        <color indexed="64"/>
      </right>
      <top style="hair">
        <color rgb="FF000000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rgb="FF000000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000000"/>
      </left>
      <right style="thin">
        <color indexed="64"/>
      </right>
      <top style="double">
        <color rgb="FF000000"/>
      </top>
      <bottom style="hair">
        <color rgb="FF000000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3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>
      <alignment vertical="center"/>
    </xf>
    <xf numFmtId="0" fontId="19" fillId="6" borderId="2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center" vertical="center"/>
    </xf>
    <xf numFmtId="176" fontId="18" fillId="0" borderId="0" xfId="0" applyNumberFormat="1" applyFont="1">
      <alignment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0" fillId="7" borderId="30" xfId="0" applyFont="1" applyFill="1" applyBorder="1" applyAlignment="1">
      <alignment horizontal="center" vertical="center" wrapText="1"/>
    </xf>
    <xf numFmtId="178" fontId="22" fillId="0" borderId="66" xfId="0" applyNumberFormat="1" applyFont="1" applyBorder="1" applyAlignment="1" applyProtection="1">
      <alignment horizontal="center" vertical="center" wrapText="1"/>
      <protection locked="0"/>
    </xf>
    <xf numFmtId="0" fontId="22" fillId="0" borderId="52" xfId="0" applyFont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shrinkToFit="1"/>
    </xf>
    <xf numFmtId="0" fontId="21" fillId="8" borderId="80" xfId="0" applyFont="1" applyFill="1" applyBorder="1" applyAlignment="1">
      <alignment horizontal="center" vertical="center" wrapText="1"/>
    </xf>
    <xf numFmtId="41" fontId="10" fillId="0" borderId="61" xfId="1" applyFont="1" applyBorder="1" applyAlignment="1" applyProtection="1">
      <alignment vertical="center" wrapText="1"/>
      <protection locked="0"/>
    </xf>
    <xf numFmtId="41" fontId="10" fillId="0" borderId="62" xfId="1" applyFont="1" applyBorder="1" applyAlignment="1" applyProtection="1">
      <alignment vertical="center" wrapText="1"/>
      <protection locked="0"/>
    </xf>
    <xf numFmtId="41" fontId="10" fillId="0" borderId="52" xfId="1" applyFont="1" applyBorder="1" applyAlignment="1" applyProtection="1">
      <alignment vertical="center" wrapText="1"/>
      <protection locked="0"/>
    </xf>
    <xf numFmtId="41" fontId="10" fillId="0" borderId="63" xfId="1" applyFont="1" applyBorder="1" applyAlignment="1" applyProtection="1">
      <alignment vertical="center" wrapText="1"/>
      <protection locked="0"/>
    </xf>
    <xf numFmtId="41" fontId="10" fillId="0" borderId="86" xfId="1" applyFont="1" applyBorder="1" applyAlignment="1" applyProtection="1">
      <alignment vertical="center" wrapText="1"/>
      <protection locked="0"/>
    </xf>
    <xf numFmtId="41" fontId="10" fillId="0" borderId="87" xfId="1" applyFont="1" applyBorder="1" applyAlignment="1" applyProtection="1">
      <alignment vertical="center" wrapText="1"/>
      <protection locked="0"/>
    </xf>
    <xf numFmtId="43" fontId="10" fillId="13" borderId="89" xfId="0" applyNumberFormat="1" applyFont="1" applyFill="1" applyBorder="1" applyAlignment="1">
      <alignment horizontal="center" vertical="center" wrapText="1"/>
    </xf>
    <xf numFmtId="41" fontId="10" fillId="13" borderId="91" xfId="0" applyNumberFormat="1" applyFont="1" applyFill="1" applyBorder="1" applyAlignment="1">
      <alignment horizontal="center" vertical="center" wrapText="1"/>
    </xf>
    <xf numFmtId="41" fontId="10" fillId="13" borderId="92" xfId="0" applyNumberFormat="1" applyFont="1" applyFill="1" applyBorder="1" applyAlignment="1">
      <alignment horizontal="center" vertical="center" wrapText="1"/>
    </xf>
    <xf numFmtId="41" fontId="10" fillId="13" borderId="93" xfId="0" applyNumberFormat="1" applyFont="1" applyFill="1" applyBorder="1" applyAlignment="1">
      <alignment horizontal="center" vertical="center" wrapText="1"/>
    </xf>
    <xf numFmtId="0" fontId="26" fillId="7" borderId="99" xfId="0" applyFont="1" applyFill="1" applyBorder="1" applyAlignment="1">
      <alignment horizontal="center" vertical="center" wrapText="1"/>
    </xf>
    <xf numFmtId="0" fontId="26" fillId="7" borderId="100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/>
    </xf>
    <xf numFmtId="0" fontId="26" fillId="7" borderId="31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18" fillId="0" borderId="103" xfId="0" applyFont="1" applyBorder="1" applyAlignment="1" applyProtection="1">
      <alignment horizontal="center" vertical="center"/>
      <protection locked="0"/>
    </xf>
    <xf numFmtId="0" fontId="18" fillId="0" borderId="107" xfId="0" applyFont="1" applyBorder="1" applyAlignment="1" applyProtection="1">
      <alignment horizontal="center" vertical="center"/>
      <protection locked="0"/>
    </xf>
    <xf numFmtId="0" fontId="0" fillId="9" borderId="102" xfId="0" applyFill="1" applyBorder="1">
      <alignment vertical="center"/>
    </xf>
    <xf numFmtId="0" fontId="0" fillId="9" borderId="106" xfId="0" applyFill="1" applyBorder="1">
      <alignment vertical="center"/>
    </xf>
    <xf numFmtId="0" fontId="13" fillId="9" borderId="1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1" fillId="11" borderId="50" xfId="0" applyFont="1" applyFill="1" applyBorder="1" applyAlignment="1">
      <alignment horizontal="center" vertical="center" wrapText="1"/>
    </xf>
    <xf numFmtId="0" fontId="25" fillId="11" borderId="63" xfId="0" applyFont="1" applyFill="1" applyBorder="1" applyAlignment="1">
      <alignment horizontal="center" vertical="center" wrapText="1"/>
    </xf>
    <xf numFmtId="0" fontId="21" fillId="11" borderId="38" xfId="0" applyFont="1" applyFill="1" applyBorder="1" applyAlignment="1">
      <alignment horizontal="center" vertical="center" wrapText="1"/>
    </xf>
    <xf numFmtId="0" fontId="21" fillId="11" borderId="39" xfId="0" applyFont="1" applyFill="1" applyBorder="1" applyAlignment="1">
      <alignment horizontal="center" vertical="center" wrapText="1"/>
    </xf>
    <xf numFmtId="0" fontId="29" fillId="14" borderId="84" xfId="0" applyFont="1" applyFill="1" applyBorder="1" applyAlignment="1">
      <alignment horizontal="center" vertical="center" wrapText="1"/>
    </xf>
    <xf numFmtId="0" fontId="29" fillId="14" borderId="85" xfId="0" applyFont="1" applyFill="1" applyBorder="1" applyAlignment="1">
      <alignment horizontal="center" vertical="center" wrapText="1"/>
    </xf>
    <xf numFmtId="0" fontId="29" fillId="14" borderId="90" xfId="0" applyFont="1" applyFill="1" applyBorder="1" applyAlignment="1">
      <alignment horizontal="center" vertical="center" wrapText="1"/>
    </xf>
    <xf numFmtId="0" fontId="29" fillId="14" borderId="88" xfId="0" applyFont="1" applyFill="1" applyBorder="1" applyAlignment="1">
      <alignment horizontal="center" vertical="center" wrapText="1"/>
    </xf>
    <xf numFmtId="0" fontId="13" fillId="14" borderId="109" xfId="0" applyFont="1" applyFill="1" applyBorder="1" applyAlignment="1">
      <alignment horizontal="center" vertical="center"/>
    </xf>
    <xf numFmtId="0" fontId="13" fillId="14" borderId="110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1" fillId="4" borderId="68" xfId="0" applyFont="1" applyFill="1" applyBorder="1" applyAlignment="1">
      <alignment horizontal="center" vertical="center" wrapText="1"/>
    </xf>
    <xf numFmtId="176" fontId="22" fillId="0" borderId="121" xfId="0" applyNumberFormat="1" applyFont="1" applyBorder="1" applyAlignment="1" applyProtection="1">
      <alignment horizontal="center" vertical="center" shrinkToFit="1"/>
      <protection locked="0"/>
    </xf>
    <xf numFmtId="0" fontId="19" fillId="0" borderId="122" xfId="0" applyFont="1" applyBorder="1" applyAlignment="1" applyProtection="1">
      <alignment horizontal="center" vertical="center" wrapText="1"/>
      <protection locked="0"/>
    </xf>
    <xf numFmtId="176" fontId="22" fillId="0" borderId="123" xfId="0" applyNumberFormat="1" applyFont="1" applyBorder="1" applyAlignment="1" applyProtection="1">
      <alignment horizontal="center" vertical="center" wrapText="1"/>
      <protection locked="0"/>
    </xf>
    <xf numFmtId="176" fontId="22" fillId="0" borderId="124" xfId="0" applyNumberFormat="1" applyFont="1" applyBorder="1" applyAlignment="1" applyProtection="1">
      <alignment horizontal="center" vertical="center" wrapText="1"/>
      <protection locked="0"/>
    </xf>
    <xf numFmtId="176" fontId="22" fillId="9" borderId="125" xfId="0" applyNumberFormat="1" applyFont="1" applyFill="1" applyBorder="1" applyAlignment="1">
      <alignment horizontal="center" vertical="center" wrapText="1"/>
    </xf>
    <xf numFmtId="177" fontId="10" fillId="10" borderId="124" xfId="0" applyNumberFormat="1" applyFont="1" applyFill="1" applyBorder="1" applyAlignment="1">
      <alignment horizontal="center" vertical="center" wrapText="1"/>
    </xf>
    <xf numFmtId="0" fontId="11" fillId="4" borderId="126" xfId="0" applyFont="1" applyFill="1" applyBorder="1" applyAlignment="1">
      <alignment horizontal="center" vertical="center" wrapText="1"/>
    </xf>
    <xf numFmtId="0" fontId="27" fillId="11" borderId="127" xfId="0" applyFont="1" applyFill="1" applyBorder="1" applyAlignment="1">
      <alignment horizontal="center" vertical="center" wrapText="1"/>
    </xf>
    <xf numFmtId="178" fontId="22" fillId="0" borderId="76" xfId="0" applyNumberFormat="1" applyFont="1" applyBorder="1" applyAlignment="1" applyProtection="1">
      <alignment horizontal="center" vertical="center" wrapText="1"/>
      <protection locked="0"/>
    </xf>
    <xf numFmtId="178" fontId="10" fillId="10" borderId="77" xfId="0" applyNumberFormat="1" applyFont="1" applyFill="1" applyBorder="1" applyAlignment="1">
      <alignment horizontal="center" vertical="center" wrapText="1"/>
    </xf>
    <xf numFmtId="179" fontId="10" fillId="0" borderId="77" xfId="0" applyNumberFormat="1" applyFont="1" applyBorder="1" applyAlignment="1" applyProtection="1">
      <alignment horizontal="center" vertical="center" wrapText="1"/>
      <protection locked="0"/>
    </xf>
    <xf numFmtId="0" fontId="24" fillId="12" borderId="24" xfId="0" applyFont="1" applyFill="1" applyBorder="1" applyAlignment="1">
      <alignment horizontal="center" vertical="center"/>
    </xf>
    <xf numFmtId="0" fontId="20" fillId="7" borderId="51" xfId="0" applyFont="1" applyFill="1" applyBorder="1" applyAlignment="1">
      <alignment horizontal="center" vertical="center" wrapText="1"/>
    </xf>
    <xf numFmtId="0" fontId="20" fillId="7" borderId="133" xfId="0" applyFont="1" applyFill="1" applyBorder="1" applyAlignment="1">
      <alignment horizontal="center" vertical="center" wrapText="1"/>
    </xf>
    <xf numFmtId="0" fontId="20" fillId="7" borderId="108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18" fillId="0" borderId="0" xfId="0" applyNumberFormat="1" applyFont="1">
      <alignment vertical="center"/>
    </xf>
    <xf numFmtId="180" fontId="21" fillId="8" borderId="80" xfId="0" applyNumberFormat="1" applyFont="1" applyFill="1" applyBorder="1" applyAlignment="1">
      <alignment horizontal="center" vertical="center" wrapText="1"/>
    </xf>
    <xf numFmtId="180" fontId="10" fillId="11" borderId="134" xfId="0" applyNumberFormat="1" applyFont="1" applyFill="1" applyBorder="1" applyAlignment="1">
      <alignment horizontal="center" vertical="center" wrapText="1"/>
    </xf>
    <xf numFmtId="180" fontId="10" fillId="11" borderId="81" xfId="0" applyNumberFormat="1" applyFont="1" applyFill="1" applyBorder="1" applyAlignment="1">
      <alignment horizontal="center" vertical="center" wrapText="1"/>
    </xf>
    <xf numFmtId="180" fontId="10" fillId="11" borderId="82" xfId="0" applyNumberFormat="1" applyFont="1" applyFill="1" applyBorder="1" applyAlignment="1">
      <alignment horizontal="center" vertical="center" wrapText="1"/>
    </xf>
    <xf numFmtId="180" fontId="10" fillId="11" borderId="83" xfId="0" applyNumberFormat="1" applyFont="1" applyFill="1" applyBorder="1" applyAlignment="1">
      <alignment horizontal="center" vertical="center" wrapText="1"/>
    </xf>
    <xf numFmtId="181" fontId="31" fillId="6" borderId="67" xfId="0" applyNumberFormat="1" applyFont="1" applyFill="1" applyBorder="1" applyAlignment="1">
      <alignment horizontal="center" vertical="center"/>
    </xf>
    <xf numFmtId="43" fontId="0" fillId="0" borderId="0" xfId="0" applyNumberFormat="1">
      <alignment vertical="center"/>
    </xf>
    <xf numFmtId="182" fontId="10" fillId="13" borderId="92" xfId="2" applyNumberFormat="1" applyFont="1" applyFill="1" applyBorder="1" applyAlignment="1">
      <alignment horizontal="center" vertical="center" wrapText="1"/>
    </xf>
    <xf numFmtId="182" fontId="10" fillId="13" borderId="91" xfId="2" applyNumberFormat="1" applyFont="1" applyFill="1" applyBorder="1" applyAlignment="1">
      <alignment horizontal="center" vertical="center" wrapText="1"/>
    </xf>
    <xf numFmtId="180" fontId="10" fillId="11" borderId="95" xfId="0" applyNumberFormat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43" fontId="10" fillId="13" borderId="135" xfId="0" applyNumberFormat="1" applyFont="1" applyFill="1" applyBorder="1" applyAlignment="1">
      <alignment horizontal="center" vertical="center" wrapText="1"/>
    </xf>
    <xf numFmtId="182" fontId="22" fillId="13" borderId="136" xfId="0" applyNumberFormat="1" applyFont="1" applyFill="1" applyBorder="1" applyAlignment="1">
      <alignment horizontal="center" vertical="center" wrapText="1"/>
    </xf>
    <xf numFmtId="182" fontId="22" fillId="13" borderId="138" xfId="0" applyNumberFormat="1" applyFont="1" applyFill="1" applyBorder="1" applyAlignment="1">
      <alignment horizontal="center" vertical="center" wrapText="1"/>
    </xf>
    <xf numFmtId="182" fontId="22" fillId="13" borderId="139" xfId="0" applyNumberFormat="1" applyFont="1" applyFill="1" applyBorder="1" applyAlignment="1">
      <alignment horizontal="center" vertical="center" wrapText="1"/>
    </xf>
    <xf numFmtId="182" fontId="10" fillId="13" borderId="140" xfId="2" applyNumberFormat="1" applyFont="1" applyFill="1" applyBorder="1" applyAlignment="1">
      <alignment horizontal="center" vertical="center" wrapText="1"/>
    </xf>
    <xf numFmtId="182" fontId="22" fillId="13" borderId="141" xfId="0" applyNumberFormat="1" applyFont="1" applyFill="1" applyBorder="1" applyAlignment="1">
      <alignment horizontal="center" vertical="center" wrapText="1"/>
    </xf>
    <xf numFmtId="0" fontId="29" fillId="14" borderId="143" xfId="0" applyFont="1" applyFill="1" applyBorder="1" applyAlignment="1">
      <alignment horizontal="center" vertical="center" wrapText="1"/>
    </xf>
    <xf numFmtId="0" fontId="29" fillId="14" borderId="127" xfId="0" applyFont="1" applyFill="1" applyBorder="1" applyAlignment="1">
      <alignment horizontal="center" vertical="center" wrapText="1"/>
    </xf>
    <xf numFmtId="180" fontId="30" fillId="14" borderId="127" xfId="0" applyNumberFormat="1" applyFont="1" applyFill="1" applyBorder="1" applyAlignment="1">
      <alignment horizontal="center" vertical="center" wrapText="1"/>
    </xf>
    <xf numFmtId="0" fontId="29" fillId="14" borderId="144" xfId="0" applyFont="1" applyFill="1" applyBorder="1" applyAlignment="1">
      <alignment horizontal="center" vertical="center" wrapText="1"/>
    </xf>
    <xf numFmtId="0" fontId="0" fillId="9" borderId="150" xfId="0" applyFill="1" applyBorder="1">
      <alignment vertical="center"/>
    </xf>
    <xf numFmtId="0" fontId="18" fillId="0" borderId="151" xfId="0" applyFont="1" applyBorder="1" applyAlignment="1" applyProtection="1">
      <alignment horizontal="center" vertical="center"/>
      <protection locked="0"/>
    </xf>
    <xf numFmtId="176" fontId="22" fillId="11" borderId="152" xfId="0" applyNumberFormat="1" applyFont="1" applyFill="1" applyBorder="1" applyAlignment="1">
      <alignment horizontal="center" vertical="center" wrapText="1"/>
    </xf>
    <xf numFmtId="0" fontId="21" fillId="11" borderId="153" xfId="0" applyFont="1" applyFill="1" applyBorder="1" applyAlignment="1">
      <alignment horizontal="center" vertical="center" wrapText="1"/>
    </xf>
    <xf numFmtId="176" fontId="22" fillId="9" borderId="154" xfId="0" applyNumberFormat="1" applyFont="1" applyFill="1" applyBorder="1" applyAlignment="1">
      <alignment horizontal="center" vertical="center" wrapText="1"/>
    </xf>
    <xf numFmtId="177" fontId="22" fillId="9" borderId="125" xfId="0" applyNumberFormat="1" applyFont="1" applyFill="1" applyBorder="1" applyAlignment="1">
      <alignment horizontal="center" vertical="center" wrapText="1"/>
    </xf>
    <xf numFmtId="177" fontId="10" fillId="11" borderId="155" xfId="0" applyNumberFormat="1" applyFont="1" applyFill="1" applyBorder="1" applyAlignment="1">
      <alignment horizontal="center" vertical="center" wrapText="1"/>
    </xf>
    <xf numFmtId="178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77" xfId="0" applyNumberFormat="1" applyFont="1" applyFill="1" applyBorder="1" applyAlignment="1" applyProtection="1">
      <alignment horizontal="center" vertical="center" wrapText="1"/>
      <protection locked="0"/>
    </xf>
    <xf numFmtId="180" fontId="10" fillId="13" borderId="53" xfId="0" applyNumberFormat="1" applyFont="1" applyFill="1" applyBorder="1" applyAlignment="1" applyProtection="1">
      <alignment horizontal="center" vertical="center" wrapText="1"/>
    </xf>
    <xf numFmtId="180" fontId="22" fillId="13" borderId="113" xfId="0" applyNumberFormat="1" applyFont="1" applyFill="1" applyBorder="1" applyAlignment="1" applyProtection="1">
      <alignment horizontal="center" vertical="center" wrapText="1"/>
    </xf>
    <xf numFmtId="180" fontId="10" fillId="13" borderId="77" xfId="0" applyNumberFormat="1" applyFont="1" applyFill="1" applyBorder="1" applyAlignment="1" applyProtection="1">
      <alignment horizontal="center" vertical="center" wrapText="1"/>
    </xf>
    <xf numFmtId="180" fontId="22" fillId="13" borderId="145" xfId="0" applyNumberFormat="1" applyFont="1" applyFill="1" applyBorder="1" applyAlignment="1" applyProtection="1">
      <alignment horizontal="center" vertical="center" wrapText="1"/>
    </xf>
    <xf numFmtId="177" fontId="22" fillId="11" borderId="156" xfId="0" applyNumberFormat="1" applyFont="1" applyFill="1" applyBorder="1" applyAlignment="1">
      <alignment horizontal="center" vertical="center" wrapText="1"/>
    </xf>
    <xf numFmtId="177" fontId="22" fillId="11" borderId="157" xfId="0" applyNumberFormat="1" applyFont="1" applyFill="1" applyBorder="1" applyAlignment="1">
      <alignment horizontal="center" vertical="center" wrapText="1"/>
    </xf>
    <xf numFmtId="177" fontId="22" fillId="11" borderId="114" xfId="0" applyNumberFormat="1" applyFont="1" applyFill="1" applyBorder="1" applyAlignment="1">
      <alignment horizontal="center" vertical="center" wrapText="1"/>
    </xf>
    <xf numFmtId="0" fontId="0" fillId="9" borderId="139" xfId="0" applyFill="1" applyBorder="1" applyAlignment="1">
      <alignment horizontal="center" vertical="center"/>
    </xf>
    <xf numFmtId="0" fontId="0" fillId="9" borderId="161" xfId="0" applyFill="1" applyBorder="1" applyAlignment="1">
      <alignment horizontal="center" vertical="center"/>
    </xf>
    <xf numFmtId="0" fontId="0" fillId="9" borderId="162" xfId="0" applyFill="1" applyBorder="1" applyAlignment="1">
      <alignment horizontal="center" vertical="center"/>
    </xf>
    <xf numFmtId="0" fontId="0" fillId="0" borderId="101" xfId="0" applyBorder="1" applyProtection="1">
      <alignment vertical="center"/>
      <protection locked="0"/>
    </xf>
    <xf numFmtId="0" fontId="0" fillId="0" borderId="104" xfId="0" applyBorder="1" applyProtection="1">
      <alignment vertical="center"/>
      <protection locked="0"/>
    </xf>
    <xf numFmtId="0" fontId="0" fillId="0" borderId="105" xfId="0" applyBorder="1" applyProtection="1">
      <alignment vertical="center"/>
      <protection locked="0"/>
    </xf>
    <xf numFmtId="0" fontId="0" fillId="0" borderId="148" xfId="0" applyBorder="1" applyProtection="1">
      <alignment vertical="center"/>
      <protection locked="0"/>
    </xf>
    <xf numFmtId="0" fontId="0" fillId="0" borderId="149" xfId="0" applyBorder="1" applyProtection="1">
      <alignment vertical="center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1" fillId="4" borderId="18" xfId="0" applyFont="1" applyFill="1" applyBorder="1" applyAlignment="1">
      <alignment horizontal="center" vertical="center" shrinkToFit="1"/>
    </xf>
    <xf numFmtId="0" fontId="0" fillId="0" borderId="103" xfId="0" applyBorder="1" applyProtection="1">
      <alignment vertical="center"/>
      <protection locked="0"/>
    </xf>
    <xf numFmtId="183" fontId="0" fillId="13" borderId="120" xfId="0" applyNumberFormat="1" applyFill="1" applyBorder="1" applyAlignment="1">
      <alignment horizontal="center" vertical="center"/>
    </xf>
    <xf numFmtId="183" fontId="0" fillId="13" borderId="131" xfId="0" applyNumberFormat="1" applyFill="1" applyBorder="1" applyAlignment="1">
      <alignment horizontal="center" vertical="center"/>
    </xf>
    <xf numFmtId="183" fontId="0" fillId="13" borderId="72" xfId="0" applyNumberFormat="1" applyFill="1" applyBorder="1" applyAlignment="1">
      <alignment horizontal="center" vertical="center"/>
    </xf>
    <xf numFmtId="183" fontId="0" fillId="13" borderId="64" xfId="0" applyNumberFormat="1" applyFill="1" applyBorder="1" applyAlignment="1">
      <alignment horizontal="center" vertical="center" shrinkToFit="1"/>
    </xf>
    <xf numFmtId="183" fontId="0" fillId="13" borderId="73" xfId="0" applyNumberFormat="1" applyFill="1" applyBorder="1" applyAlignment="1">
      <alignment horizontal="center" vertical="center"/>
    </xf>
    <xf numFmtId="183" fontId="0" fillId="13" borderId="54" xfId="0" applyNumberFormat="1" applyFill="1" applyBorder="1" applyAlignment="1">
      <alignment horizontal="center" vertical="center" shrinkToFit="1"/>
    </xf>
    <xf numFmtId="183" fontId="0" fillId="13" borderId="74" xfId="0" applyNumberFormat="1" applyFill="1" applyBorder="1" applyAlignment="1">
      <alignment horizontal="center" vertical="center"/>
    </xf>
    <xf numFmtId="183" fontId="0" fillId="13" borderId="75" xfId="0" applyNumberFormat="1" applyFill="1" applyBorder="1" applyAlignment="1">
      <alignment horizontal="center" vertical="center" shrinkToFit="1"/>
    </xf>
    <xf numFmtId="183" fontId="0" fillId="13" borderId="166" xfId="0" applyNumberForma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41" fontId="10" fillId="0" borderId="167" xfId="1" applyFont="1" applyBorder="1" applyAlignment="1" applyProtection="1">
      <alignment vertical="center" wrapText="1"/>
      <protection locked="0"/>
    </xf>
    <xf numFmtId="0" fontId="32" fillId="0" borderId="0" xfId="0" applyFont="1">
      <alignment vertical="center"/>
    </xf>
    <xf numFmtId="0" fontId="19" fillId="0" borderId="0" xfId="0" applyFont="1">
      <alignment vertical="center"/>
    </xf>
    <xf numFmtId="176" fontId="21" fillId="7" borderId="31" xfId="0" applyNumberFormat="1" applyFont="1" applyFill="1" applyBorder="1" applyAlignment="1">
      <alignment horizontal="center" vertical="center" wrapText="1"/>
    </xf>
    <xf numFmtId="176" fontId="21" fillId="7" borderId="32" xfId="0" applyNumberFormat="1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1" fillId="6" borderId="49" xfId="0" applyFont="1" applyFill="1" applyBorder="1" applyAlignment="1">
      <alignment horizontal="center" vertical="center"/>
    </xf>
    <xf numFmtId="177" fontId="34" fillId="9" borderId="124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 shrinkToFit="1"/>
    </xf>
    <xf numFmtId="0" fontId="12" fillId="4" borderId="1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 wrapText="1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27" fillId="11" borderId="128" xfId="0" applyFont="1" applyFill="1" applyBorder="1" applyAlignment="1">
      <alignment horizontal="center" vertical="center" wrapText="1"/>
    </xf>
    <xf numFmtId="0" fontId="27" fillId="11" borderId="129" xfId="0" applyFont="1" applyFill="1" applyBorder="1" applyAlignment="1">
      <alignment horizontal="center" vertical="center" wrapText="1"/>
    </xf>
    <xf numFmtId="0" fontId="27" fillId="11" borderId="130" xfId="0" applyFont="1" applyFill="1" applyBorder="1" applyAlignment="1">
      <alignment horizontal="center" vertical="center" wrapText="1"/>
    </xf>
    <xf numFmtId="180" fontId="22" fillId="9" borderId="79" xfId="0" applyNumberFormat="1" applyFont="1" applyFill="1" applyBorder="1" applyAlignment="1">
      <alignment horizontal="center" vertical="center" wrapText="1"/>
    </xf>
    <xf numFmtId="180" fontId="22" fillId="9" borderId="132" xfId="0" applyNumberFormat="1" applyFont="1" applyFill="1" applyBorder="1" applyAlignment="1">
      <alignment horizontal="center" vertical="center" wrapText="1"/>
    </xf>
    <xf numFmtId="180" fontId="22" fillId="9" borderId="94" xfId="0" applyNumberFormat="1" applyFont="1" applyFill="1" applyBorder="1" applyAlignment="1">
      <alignment horizontal="center" vertical="center" wrapText="1"/>
    </xf>
    <xf numFmtId="0" fontId="23" fillId="11" borderId="55" xfId="0" applyFont="1" applyFill="1" applyBorder="1" applyAlignment="1">
      <alignment horizontal="left" vertical="center"/>
    </xf>
    <xf numFmtId="0" fontId="23" fillId="11" borderId="56" xfId="0" applyFont="1" applyFill="1" applyBorder="1" applyAlignment="1">
      <alignment horizontal="left" vertical="center"/>
    </xf>
    <xf numFmtId="0" fontId="23" fillId="11" borderId="57" xfId="0" applyFont="1" applyFill="1" applyBorder="1" applyAlignment="1">
      <alignment horizontal="left" vertical="center"/>
    </xf>
    <xf numFmtId="0" fontId="23" fillId="11" borderId="58" xfId="0" applyFont="1" applyFill="1" applyBorder="1" applyAlignment="1">
      <alignment horizontal="left" vertical="center"/>
    </xf>
    <xf numFmtId="0" fontId="23" fillId="11" borderId="59" xfId="0" applyFont="1" applyFill="1" applyBorder="1" applyAlignment="1">
      <alignment horizontal="left" vertical="center"/>
    </xf>
    <xf numFmtId="0" fontId="23" fillId="11" borderId="60" xfId="0" applyFont="1" applyFill="1" applyBorder="1" applyAlignment="1">
      <alignment horizontal="left" vertical="center"/>
    </xf>
    <xf numFmtId="0" fontId="20" fillId="7" borderId="26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21" fillId="11" borderId="116" xfId="0" applyFont="1" applyFill="1" applyBorder="1" applyAlignment="1">
      <alignment horizontal="center" vertical="center" wrapText="1"/>
    </xf>
    <xf numFmtId="0" fontId="21" fillId="11" borderId="117" xfId="0" applyFont="1" applyFill="1" applyBorder="1" applyAlignment="1">
      <alignment horizontal="center" vertical="center" wrapText="1"/>
    </xf>
    <xf numFmtId="0" fontId="21" fillId="11" borderId="70" xfId="0" applyFont="1" applyFill="1" applyBorder="1" applyAlignment="1">
      <alignment horizontal="center" vertical="center" wrapText="1"/>
    </xf>
    <xf numFmtId="0" fontId="21" fillId="11" borderId="63" xfId="0" applyFont="1" applyFill="1" applyBorder="1" applyAlignment="1">
      <alignment horizontal="center" vertical="center" wrapText="1"/>
    </xf>
    <xf numFmtId="0" fontId="21" fillId="11" borderId="78" xfId="0" applyFont="1" applyFill="1" applyBorder="1" applyAlignment="1">
      <alignment horizontal="center" vertical="center" wrapText="1"/>
    </xf>
    <xf numFmtId="0" fontId="21" fillId="11" borderId="69" xfId="0" applyFont="1" applyFill="1" applyBorder="1" applyAlignment="1">
      <alignment horizontal="center" vertical="center" wrapText="1"/>
    </xf>
    <xf numFmtId="0" fontId="21" fillId="11" borderId="115" xfId="0" applyFont="1" applyFill="1" applyBorder="1" applyAlignment="1">
      <alignment horizontal="center" vertical="center" wrapText="1"/>
    </xf>
    <xf numFmtId="0" fontId="21" fillId="11" borderId="118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119" xfId="0" applyFont="1" applyFill="1" applyBorder="1" applyAlignment="1">
      <alignment horizontal="center" vertical="center" wrapText="1"/>
    </xf>
    <xf numFmtId="0" fontId="21" fillId="8" borderId="71" xfId="0" applyFont="1" applyFill="1" applyBorder="1" applyAlignment="1">
      <alignment horizontal="center" vertical="center" wrapText="1"/>
    </xf>
    <xf numFmtId="0" fontId="21" fillId="8" borderId="137" xfId="0" applyFont="1" applyFill="1" applyBorder="1" applyAlignment="1">
      <alignment horizontal="center" vertical="center" wrapText="1"/>
    </xf>
    <xf numFmtId="0" fontId="23" fillId="11" borderId="142" xfId="0" applyFont="1" applyFill="1" applyBorder="1" applyAlignment="1">
      <alignment horizontal="left" vertical="center"/>
    </xf>
    <xf numFmtId="0" fontId="24" fillId="15" borderId="25" xfId="0" applyFont="1" applyFill="1" applyBorder="1" applyAlignment="1">
      <alignment horizontal="center" vertical="center"/>
    </xf>
    <xf numFmtId="0" fontId="24" fillId="15" borderId="5" xfId="0" applyFont="1" applyFill="1" applyBorder="1" applyAlignment="1">
      <alignment horizontal="center" vertical="center"/>
    </xf>
    <xf numFmtId="0" fontId="23" fillId="14" borderId="55" xfId="0" applyFont="1" applyFill="1" applyBorder="1" applyAlignment="1">
      <alignment horizontal="left" vertical="center"/>
    </xf>
    <xf numFmtId="0" fontId="23" fillId="14" borderId="56" xfId="0" applyFont="1" applyFill="1" applyBorder="1" applyAlignment="1">
      <alignment horizontal="left" vertical="center"/>
    </xf>
    <xf numFmtId="0" fontId="23" fillId="14" borderId="57" xfId="0" applyFont="1" applyFill="1" applyBorder="1" applyAlignment="1">
      <alignment horizontal="left" vertical="center"/>
    </xf>
    <xf numFmtId="0" fontId="23" fillId="14" borderId="58" xfId="0" applyFont="1" applyFill="1" applyBorder="1" applyAlignment="1">
      <alignment horizontal="left" vertical="center"/>
    </xf>
    <xf numFmtId="0" fontId="23" fillId="14" borderId="59" xfId="0" applyFont="1" applyFill="1" applyBorder="1" applyAlignment="1">
      <alignment horizontal="left" vertical="center"/>
    </xf>
    <xf numFmtId="0" fontId="23" fillId="14" borderId="60" xfId="0" applyFont="1" applyFill="1" applyBorder="1" applyAlignment="1">
      <alignment horizontal="left" vertical="center"/>
    </xf>
    <xf numFmtId="0" fontId="11" fillId="4" borderId="147" xfId="0" applyFont="1" applyFill="1" applyBorder="1" applyAlignment="1">
      <alignment horizontal="center" vertical="center" wrapText="1"/>
    </xf>
    <xf numFmtId="0" fontId="11" fillId="4" borderId="146" xfId="0" applyFont="1" applyFill="1" applyBorder="1" applyAlignment="1">
      <alignment horizontal="center" vertical="center" shrinkToFit="1"/>
    </xf>
    <xf numFmtId="0" fontId="11" fillId="4" borderId="97" xfId="0" applyFont="1" applyFill="1" applyBorder="1" applyAlignment="1">
      <alignment horizontal="center" vertical="center" shrinkToFit="1"/>
    </xf>
    <xf numFmtId="0" fontId="11" fillId="4" borderId="96" xfId="0" applyFont="1" applyFill="1" applyBorder="1" applyAlignment="1">
      <alignment horizontal="center" vertical="center" shrinkToFit="1"/>
    </xf>
    <xf numFmtId="0" fontId="13" fillId="14" borderId="8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center" vertical="center"/>
    </xf>
    <xf numFmtId="0" fontId="13" fillId="14" borderId="163" xfId="0" applyFont="1" applyFill="1" applyBorder="1" applyAlignment="1">
      <alignment horizontal="center" vertical="center"/>
    </xf>
    <xf numFmtId="0" fontId="13" fillId="14" borderId="164" xfId="0" applyFont="1" applyFill="1" applyBorder="1" applyAlignment="1">
      <alignment horizontal="center" vertical="center"/>
    </xf>
    <xf numFmtId="0" fontId="13" fillId="14" borderId="165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13" fillId="14" borderId="98" xfId="0" applyFont="1" applyFill="1" applyBorder="1" applyAlignment="1">
      <alignment horizontal="center" vertical="center"/>
    </xf>
    <xf numFmtId="0" fontId="13" fillId="14" borderId="111" xfId="0" applyFont="1" applyFill="1" applyBorder="1" applyAlignment="1">
      <alignment horizontal="center" vertical="center"/>
    </xf>
    <xf numFmtId="0" fontId="13" fillId="14" borderId="158" xfId="0" applyFont="1" applyFill="1" applyBorder="1" applyAlignment="1">
      <alignment horizontal="center" vertical="center" wrapText="1"/>
    </xf>
    <xf numFmtId="0" fontId="13" fillId="14" borderId="159" xfId="0" applyFont="1" applyFill="1" applyBorder="1" applyAlignment="1">
      <alignment horizontal="center" vertical="center" wrapText="1"/>
    </xf>
    <xf numFmtId="0" fontId="13" fillId="14" borderId="160" xfId="0" applyFont="1" applyFill="1" applyBorder="1" applyAlignment="1">
      <alignment horizontal="center" vertical="center" wrapText="1"/>
    </xf>
    <xf numFmtId="0" fontId="13" fillId="14" borderId="69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13" fillId="14" borderId="112" xfId="0" applyFont="1" applyFill="1" applyBorder="1" applyAlignment="1">
      <alignment horizontal="center" vertical="center"/>
    </xf>
  </cellXfs>
  <cellStyles count="4">
    <cellStyle name="셀 확인" xfId="2" builtinId="23"/>
    <cellStyle name="쉼표 [0]" xfId="1" builtinId="6"/>
    <cellStyle name="표준" xfId="0" builtinId="0"/>
    <cellStyle name="하이퍼링크" xfId="3" builtinId="8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180975</xdr:colOff>
      <xdr:row>13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4A6649-3ACB-4C85-94D6-5F920470BEBD}"/>
            </a:ext>
          </a:extLst>
        </xdr:cNvPr>
        <xdr:cNvSpPr txBox="1"/>
      </xdr:nvSpPr>
      <xdr:spPr>
        <a:xfrm>
          <a:off x="145446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  <xdr:twoCellAnchor>
    <xdr:from>
      <xdr:col>10</xdr:col>
      <xdr:colOff>142875</xdr:colOff>
      <xdr:row>3</xdr:row>
      <xdr:rowOff>1</xdr:rowOff>
    </xdr:from>
    <xdr:to>
      <xdr:col>15</xdr:col>
      <xdr:colOff>666751</xdr:colOff>
      <xdr:row>18</xdr:row>
      <xdr:rowOff>228601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8AE7D6-B37E-4EA1-A5F2-D650B622980B}"/>
            </a:ext>
          </a:extLst>
        </xdr:cNvPr>
        <xdr:cNvSpPr txBox="1"/>
      </xdr:nvSpPr>
      <xdr:spPr>
        <a:xfrm>
          <a:off x="8334375" y="1333501"/>
          <a:ext cx="3952876" cy="4953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1"/>
          <a:r>
            <a:rPr lang="ko-KR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개인정보 수집</a:t>
          </a:r>
          <a:r>
            <a:rPr lang="en-US" altLang="ko-KR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이용에 관한 동의</a:t>
          </a:r>
          <a:endParaRPr lang="ko-KR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개인정보보호법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｣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조에 의거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"2019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학년도 학사학위 전공심화과정 운영진단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업무와 관련하여 귀하의 개인정보를 수집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이용하고자 아래와 같이 관련사항을 고지하오니 동의하여 주시기 바랍니다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개인정보의 수집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이용목적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"2019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학년도 학사학위 전공심화과정 운영진단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평가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운영 및 성과의 조사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분석 등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수집하려는 개인정보의 항목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성명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전화번호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휴대전화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이메일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 보유 및 이용기간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신청서 제출일로부터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년간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귀하는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"2019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학년도 학사학위 전공심화과정 운영진단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업무와 관련하여 귀하의 개인정보 수집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이용에 대하여 거부할 권리가 있으며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동의를 거부할 경우 인가심사 제한 등 불이익을 받을 수 있습니다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 개인정보 제공에 관한 동의</a:t>
          </a:r>
          <a:endParaRPr lang="ko-KR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개인정보보호법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｣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 및 제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조에 의거 “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학년도 학사학위 전공심화과정 운영진단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업무와 관련하여 귀하의 개인정보를 제공하기 위하여 아래와 같이 관련사항을 고지하오니 동의하여 주시기 바랍니다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개인정보를 제공받는 자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교육부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개인정보를 제공받는 자의 개인정보 이용 목적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"2019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학년도 학사학위 전공심화과정 운영진단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평가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운영 및 성과의 조사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분석 등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제공하는 개인정보의 항목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성명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전화번호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휴대전화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이메일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개인정보를 제공받는 자의 개인정보 보유 및 이용기간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신청서 제출일로부터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년간</a:t>
          </a:r>
        </a:p>
        <a:p>
          <a:pPr fontAlgn="base" latinLnBrk="1"/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귀하는 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"2019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학년도 학사학위 전공심화과정 운영진단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업무와 관련하여 귀하의 개인정보 수집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이용에 대하여 거부할 권리가 있으며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동의를 거부할 경우 운영진단 평가 제한 등 불이익을 받을 수 있습니다</a:t>
          </a:r>
          <a:r>
            <a:rPr lang="en-US" altLang="ko-KR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180975</xdr:colOff>
      <xdr:row>13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FCF4F2-4C63-4219-9C46-64BC0E53CDEA}"/>
            </a:ext>
          </a:extLst>
        </xdr:cNvPr>
        <xdr:cNvSpPr txBox="1"/>
      </xdr:nvSpPr>
      <xdr:spPr>
        <a:xfrm>
          <a:off x="14544675" y="477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ko-KR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0;&#54616;&#45208;/&#54617;&#49324;&#54617;&#50948;&#51204;&#44277;&#49900;&#54868;&#44284;&#51221;/&#54617;&#49324;&#54617;&#50948;&#51204;&#44277;&#49900;&#54868;(2020)/&#49888;&#44508;&#51064;&#44032;/&#49884;&#54665;&#44228;&#54925;/(&#49436;&#49885;1)&#51064;&#44032;&#49888;&#52397;&#49436;(1&#45800;&#44228;%20&#44368;&#50977;&#44592;&#48376;&#50668;&#44148;)(&#51089;&#49457;&#51473;)0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규인가 신청서"/>
      <sheetName val="대학-1.모집정원"/>
      <sheetName val="대학-2.교원확보율"/>
      <sheetName val="대학-3.교사확보율"/>
      <sheetName val="대학-4.운영위원회"/>
      <sheetName val="모집단위-1.운영기준"/>
      <sheetName val="모집단위-2.설치요건"/>
      <sheetName val="모집단위-3.교육과정편성위원회"/>
      <sheetName val="교육기본여건 총괄표"/>
    </sheetNames>
    <sheetDataSet>
      <sheetData sheetId="0"/>
      <sheetData sheetId="1" refreshError="1"/>
      <sheetData sheetId="2" refreshError="1"/>
      <sheetData sheetId="3">
        <row r="25">
          <cell r="F25">
            <v>100</v>
          </cell>
          <cell r="H25">
            <v>160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41"/>
  <sheetViews>
    <sheetView tabSelected="1" zoomScaleNormal="100" workbookViewId="0">
      <pane xSplit="5" ySplit="9" topLeftCell="F10" activePane="bottomRight" state="frozen"/>
      <selection activeCell="O15" sqref="O15"/>
      <selection pane="topRight" activeCell="O15" sqref="O15"/>
      <selection pane="bottomLeft" activeCell="O15" sqref="O15"/>
      <selection pane="bottomRight" activeCell="V8" sqref="V8"/>
    </sheetView>
  </sheetViews>
  <sheetFormatPr defaultRowHeight="16.5" x14ac:dyDescent="0.3"/>
  <cols>
    <col min="1" max="1" width="1.25" customWidth="1"/>
    <col min="2" max="3" width="15" customWidth="1"/>
    <col min="4" max="4" width="13.75" customWidth="1"/>
    <col min="5" max="5" width="19.5" style="17" customWidth="1"/>
    <col min="6" max="7" width="15" customWidth="1"/>
    <col min="8" max="9" width="7.5" customWidth="1"/>
    <col min="10" max="10" width="1.25" customWidth="1"/>
    <col min="12" max="12" width="9" customWidth="1"/>
  </cols>
  <sheetData>
    <row r="2" spans="2:16" ht="58.5" customHeight="1" x14ac:dyDescent="0.3">
      <c r="B2" s="171" t="s">
        <v>20</v>
      </c>
      <c r="C2" s="172"/>
      <c r="D2" s="172"/>
      <c r="E2" s="172"/>
      <c r="F2" s="172"/>
      <c r="G2" s="172"/>
      <c r="H2" s="172"/>
      <c r="I2" s="172"/>
      <c r="K2" s="1"/>
      <c r="L2" s="1"/>
      <c r="M2" s="1"/>
      <c r="N2" s="1"/>
      <c r="O2" s="1"/>
      <c r="P2" s="1"/>
    </row>
    <row r="3" spans="2:16" ht="30" customHeight="1" thickBot="1" x14ac:dyDescent="0.35"/>
    <row r="4" spans="2:16" ht="30" customHeight="1" thickBot="1" x14ac:dyDescent="0.35">
      <c r="B4" s="2" t="s">
        <v>0</v>
      </c>
      <c r="C4" s="173"/>
      <c r="D4" s="174"/>
      <c r="E4" s="174"/>
      <c r="F4" s="174"/>
      <c r="G4" s="175"/>
      <c r="H4" s="176" t="s">
        <v>1</v>
      </c>
      <c r="I4" s="170"/>
    </row>
    <row r="5" spans="2:16" ht="30" customHeight="1" x14ac:dyDescent="0.3">
      <c r="B5" s="177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5" t="s">
        <v>8</v>
      </c>
      <c r="I5" s="6" t="s">
        <v>9</v>
      </c>
    </row>
    <row r="6" spans="2:16" ht="30" customHeight="1" thickBot="1" x14ac:dyDescent="0.35">
      <c r="B6" s="178"/>
      <c r="C6" s="7"/>
      <c r="D6" s="7"/>
      <c r="E6" s="7"/>
      <c r="F6" s="7"/>
      <c r="G6" s="8"/>
      <c r="H6" s="9"/>
      <c r="I6" s="10"/>
    </row>
    <row r="7" spans="2:16" x14ac:dyDescent="0.3">
      <c r="B7" s="11"/>
      <c r="C7" s="11"/>
      <c r="D7" s="11"/>
      <c r="E7" s="159"/>
      <c r="F7" s="11"/>
      <c r="G7" s="11"/>
      <c r="H7" s="11"/>
      <c r="I7" s="11"/>
    </row>
    <row r="8" spans="2:16" ht="33" customHeight="1" thickBot="1" x14ac:dyDescent="0.35">
      <c r="B8" s="179" t="s">
        <v>21</v>
      </c>
      <c r="C8" s="179"/>
      <c r="D8" s="179"/>
      <c r="E8" s="179"/>
      <c r="F8" s="179"/>
      <c r="G8" s="179"/>
      <c r="H8" s="179"/>
      <c r="I8" s="179"/>
    </row>
    <row r="9" spans="2:16" ht="30" customHeight="1" x14ac:dyDescent="0.3">
      <c r="B9" s="110" t="s">
        <v>10</v>
      </c>
      <c r="C9" s="109" t="s">
        <v>11</v>
      </c>
      <c r="D9" s="148" t="s">
        <v>119</v>
      </c>
      <c r="E9" s="108" t="s">
        <v>12</v>
      </c>
      <c r="F9" s="109" t="s">
        <v>13</v>
      </c>
      <c r="G9" s="109" t="s">
        <v>14</v>
      </c>
      <c r="H9" s="169" t="s">
        <v>15</v>
      </c>
      <c r="I9" s="170"/>
    </row>
    <row r="10" spans="2:16" ht="22.5" customHeight="1" x14ac:dyDescent="0.3">
      <c r="B10" s="14"/>
      <c r="C10" s="76"/>
      <c r="D10" s="111"/>
      <c r="E10" s="160"/>
      <c r="F10" s="76"/>
      <c r="G10" s="76"/>
      <c r="H10" s="180"/>
      <c r="I10" s="181"/>
    </row>
    <row r="11" spans="2:16" ht="22.5" customHeight="1" x14ac:dyDescent="0.3">
      <c r="B11" s="14"/>
      <c r="C11" s="76"/>
      <c r="D11" s="111"/>
      <c r="E11" s="160"/>
      <c r="F11" s="76"/>
      <c r="G11" s="76"/>
      <c r="H11" s="180"/>
      <c r="I11" s="181"/>
    </row>
    <row r="12" spans="2:16" ht="22.5" customHeight="1" x14ac:dyDescent="0.3">
      <c r="B12" s="14"/>
      <c r="C12" s="76"/>
      <c r="D12" s="111"/>
      <c r="E12" s="160"/>
      <c r="F12" s="76"/>
      <c r="G12" s="76"/>
      <c r="H12" s="180"/>
      <c r="I12" s="181"/>
    </row>
    <row r="13" spans="2:16" ht="22.5" customHeight="1" x14ac:dyDescent="0.3">
      <c r="B13" s="14"/>
      <c r="C13" s="76"/>
      <c r="D13" s="111"/>
      <c r="E13" s="160"/>
      <c r="F13" s="76"/>
      <c r="G13" s="76"/>
      <c r="H13" s="180"/>
      <c r="I13" s="181"/>
    </row>
    <row r="14" spans="2:16" ht="22.5" customHeight="1" x14ac:dyDescent="0.3">
      <c r="B14" s="14"/>
      <c r="C14" s="76"/>
      <c r="D14" s="111"/>
      <c r="E14" s="160"/>
      <c r="F14" s="76"/>
      <c r="G14" s="76"/>
      <c r="H14" s="180"/>
      <c r="I14" s="181"/>
    </row>
    <row r="15" spans="2:16" ht="22.5" customHeight="1" x14ac:dyDescent="0.3">
      <c r="B15" s="14"/>
      <c r="C15" s="76"/>
      <c r="D15" s="111"/>
      <c r="E15" s="160"/>
      <c r="F15" s="76"/>
      <c r="G15" s="76"/>
      <c r="H15" s="180"/>
      <c r="I15" s="181"/>
    </row>
    <row r="16" spans="2:16" ht="22.5" customHeight="1" x14ac:dyDescent="0.3">
      <c r="B16" s="14"/>
      <c r="C16" s="76"/>
      <c r="D16" s="111"/>
      <c r="E16" s="160"/>
      <c r="F16" s="76"/>
      <c r="G16" s="76"/>
      <c r="H16" s="180"/>
      <c r="I16" s="181"/>
    </row>
    <row r="17" spans="2:9" ht="22.5" customHeight="1" x14ac:dyDescent="0.3">
      <c r="B17" s="14"/>
      <c r="C17" s="76"/>
      <c r="D17" s="111"/>
      <c r="E17" s="160"/>
      <c r="F17" s="76"/>
      <c r="G17" s="76"/>
      <c r="H17" s="180"/>
      <c r="I17" s="181"/>
    </row>
    <row r="18" spans="2:9" ht="22.5" customHeight="1" x14ac:dyDescent="0.3">
      <c r="B18" s="14"/>
      <c r="C18" s="76"/>
      <c r="D18" s="111"/>
      <c r="E18" s="160"/>
      <c r="F18" s="76"/>
      <c r="G18" s="76"/>
      <c r="H18" s="180"/>
      <c r="I18" s="181"/>
    </row>
    <row r="19" spans="2:9" ht="22.5" customHeight="1" x14ac:dyDescent="0.3">
      <c r="B19" s="14"/>
      <c r="C19" s="76"/>
      <c r="D19" s="111"/>
      <c r="E19" s="160"/>
      <c r="F19" s="76"/>
      <c r="G19" s="76"/>
      <c r="H19" s="180"/>
      <c r="I19" s="181"/>
    </row>
    <row r="20" spans="2:9" ht="22.5" customHeight="1" x14ac:dyDescent="0.3">
      <c r="B20" s="14"/>
      <c r="C20" s="76"/>
      <c r="D20" s="111"/>
      <c r="E20" s="160"/>
      <c r="F20" s="76"/>
      <c r="G20" s="76"/>
      <c r="H20" s="180"/>
      <c r="I20" s="181"/>
    </row>
    <row r="21" spans="2:9" ht="22.5" customHeight="1" x14ac:dyDescent="0.3">
      <c r="B21" s="14"/>
      <c r="C21" s="76"/>
      <c r="D21" s="111"/>
      <c r="E21" s="160"/>
      <c r="F21" s="76"/>
      <c r="G21" s="76"/>
      <c r="H21" s="180"/>
      <c r="I21" s="181"/>
    </row>
    <row r="22" spans="2:9" ht="22.5" customHeight="1" x14ac:dyDescent="0.3">
      <c r="B22" s="14"/>
      <c r="C22" s="76"/>
      <c r="D22" s="111"/>
      <c r="E22" s="160"/>
      <c r="F22" s="76"/>
      <c r="G22" s="76"/>
      <c r="H22" s="180"/>
      <c r="I22" s="181"/>
    </row>
    <row r="23" spans="2:9" ht="22.5" customHeight="1" x14ac:dyDescent="0.3">
      <c r="B23" s="14"/>
      <c r="C23" s="76"/>
      <c r="D23" s="111"/>
      <c r="E23" s="160"/>
      <c r="F23" s="76"/>
      <c r="G23" s="76"/>
      <c r="H23" s="180"/>
      <c r="I23" s="181"/>
    </row>
    <row r="24" spans="2:9" ht="22.5" customHeight="1" x14ac:dyDescent="0.3">
      <c r="B24" s="14"/>
      <c r="C24" s="76"/>
      <c r="D24" s="111"/>
      <c r="E24" s="160"/>
      <c r="F24" s="76"/>
      <c r="G24" s="76"/>
      <c r="H24" s="180"/>
      <c r="I24" s="181"/>
    </row>
    <row r="25" spans="2:9" ht="22.5" customHeight="1" x14ac:dyDescent="0.3">
      <c r="B25" s="14"/>
      <c r="C25" s="76"/>
      <c r="D25" s="111"/>
      <c r="E25" s="160"/>
      <c r="F25" s="76"/>
      <c r="G25" s="76"/>
      <c r="H25" s="180"/>
      <c r="I25" s="181"/>
    </row>
    <row r="26" spans="2:9" ht="22.5" customHeight="1" x14ac:dyDescent="0.3">
      <c r="B26" s="14"/>
      <c r="C26" s="76"/>
      <c r="D26" s="111"/>
      <c r="E26" s="160"/>
      <c r="F26" s="76"/>
      <c r="G26" s="76"/>
      <c r="H26" s="180"/>
      <c r="I26" s="181"/>
    </row>
    <row r="27" spans="2:9" ht="22.5" customHeight="1" x14ac:dyDescent="0.3">
      <c r="B27" s="14"/>
      <c r="C27" s="76"/>
      <c r="D27" s="111"/>
      <c r="E27" s="160"/>
      <c r="F27" s="76"/>
      <c r="G27" s="76"/>
      <c r="H27" s="180"/>
      <c r="I27" s="181"/>
    </row>
    <row r="28" spans="2:9" ht="22.5" customHeight="1" x14ac:dyDescent="0.3">
      <c r="B28" s="14"/>
      <c r="C28" s="76"/>
      <c r="D28" s="111"/>
      <c r="E28" s="160"/>
      <c r="F28" s="76"/>
      <c r="G28" s="76"/>
      <c r="H28" s="180"/>
      <c r="I28" s="181"/>
    </row>
    <row r="29" spans="2:9" ht="22.5" customHeight="1" x14ac:dyDescent="0.3">
      <c r="B29" s="14"/>
      <c r="C29" s="76"/>
      <c r="D29" s="111"/>
      <c r="E29" s="160"/>
      <c r="F29" s="76"/>
      <c r="G29" s="76"/>
      <c r="H29" s="180"/>
      <c r="I29" s="181"/>
    </row>
    <row r="30" spans="2:9" ht="22.5" customHeight="1" x14ac:dyDescent="0.3">
      <c r="B30" s="14"/>
      <c r="C30" s="76"/>
      <c r="D30" s="111"/>
      <c r="E30" s="160"/>
      <c r="F30" s="76"/>
      <c r="G30" s="76"/>
      <c r="H30" s="180"/>
      <c r="I30" s="181"/>
    </row>
    <row r="31" spans="2:9" ht="22.5" customHeight="1" x14ac:dyDescent="0.3">
      <c r="B31" s="14"/>
      <c r="C31" s="76"/>
      <c r="D31" s="111"/>
      <c r="E31" s="160"/>
      <c r="F31" s="76"/>
      <c r="G31" s="76"/>
      <c r="H31" s="180"/>
      <c r="I31" s="181"/>
    </row>
    <row r="32" spans="2:9" ht="22.5" customHeight="1" x14ac:dyDescent="0.3">
      <c r="B32" s="14"/>
      <c r="C32" s="76"/>
      <c r="D32" s="111"/>
      <c r="E32" s="160"/>
      <c r="F32" s="76"/>
      <c r="G32" s="76"/>
      <c r="H32" s="180"/>
      <c r="I32" s="181"/>
    </row>
    <row r="33" spans="2:9" ht="22.5" customHeight="1" x14ac:dyDescent="0.3">
      <c r="B33" s="14"/>
      <c r="C33" s="76"/>
      <c r="D33" s="111"/>
      <c r="E33" s="160"/>
      <c r="F33" s="76"/>
      <c r="G33" s="76"/>
      <c r="H33" s="180"/>
      <c r="I33" s="181"/>
    </row>
    <row r="34" spans="2:9" ht="22.5" customHeight="1" thickBot="1" x14ac:dyDescent="0.35">
      <c r="B34" s="14"/>
      <c r="C34" s="76"/>
      <c r="D34" s="111"/>
      <c r="E34" s="160"/>
      <c r="F34" s="76"/>
      <c r="G34" s="76"/>
      <c r="H34" s="180"/>
      <c r="I34" s="181"/>
    </row>
    <row r="35" spans="2:9" ht="18" thickBot="1" x14ac:dyDescent="0.35">
      <c r="G35" s="16" t="s">
        <v>22</v>
      </c>
      <c r="H35" s="182">
        <f>COUNTA($E$10:$E$34)</f>
        <v>0</v>
      </c>
      <c r="I35" s="183"/>
    </row>
    <row r="38" spans="2:9" hidden="1" x14ac:dyDescent="0.3">
      <c r="B38" s="17" t="s">
        <v>18</v>
      </c>
      <c r="C38" s="17" t="s">
        <v>19</v>
      </c>
    </row>
    <row r="39" spans="2:9" hidden="1" x14ac:dyDescent="0.3">
      <c r="B39" s="17">
        <f>COUNTIF($B$10:$B$34,B38)</f>
        <v>0</v>
      </c>
      <c r="C39" s="17">
        <f>COUNTIF($B$10:$B$34,C38)</f>
        <v>0</v>
      </c>
    </row>
    <row r="40" spans="2:9" hidden="1" x14ac:dyDescent="0.3">
      <c r="B40" s="17" t="s">
        <v>17</v>
      </c>
      <c r="C40" s="17" t="s">
        <v>16</v>
      </c>
    </row>
    <row r="41" spans="2:9" hidden="1" x14ac:dyDescent="0.3">
      <c r="B41" s="17">
        <f>COUNTIF($F$10:$F$34,B40)</f>
        <v>0</v>
      </c>
      <c r="C41" s="17">
        <f>COUNTIF($F$10:$F$34,C40)</f>
        <v>0</v>
      </c>
    </row>
  </sheetData>
  <sheetProtection algorithmName="SHA-512" hashValue="XvrgXD9jbEnjx8WGv6XWnjPX4sFFls6kbU/NX4bs9qASP9h8vxaNOyD6EFc3N5wt/y6LIdKqwR9sj6lpMZtf+Q==" saltValue="PA1J8iFxSw36Hdj3iyBIrw==" spinCount="100000" sheet="1" objects="1" scenarios="1"/>
  <mergeCells count="32">
    <mergeCell ref="H20:I20"/>
    <mergeCell ref="H21:I21"/>
    <mergeCell ref="H25:I25"/>
    <mergeCell ref="H34:I34"/>
    <mergeCell ref="H35:I35"/>
    <mergeCell ref="H26:I26"/>
    <mergeCell ref="H27:I27"/>
    <mergeCell ref="H28:I28"/>
    <mergeCell ref="H32:I32"/>
    <mergeCell ref="H33:I33"/>
    <mergeCell ref="H22:I22"/>
    <mergeCell ref="H23:I23"/>
    <mergeCell ref="H24:I24"/>
    <mergeCell ref="H29:I29"/>
    <mergeCell ref="H30:I30"/>
    <mergeCell ref="H31:I31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H9:I9"/>
    <mergeCell ref="B2:I2"/>
    <mergeCell ref="C4:G4"/>
    <mergeCell ref="H4:I4"/>
    <mergeCell ref="B5:B6"/>
    <mergeCell ref="B8:I8"/>
  </mergeCells>
  <phoneticPr fontId="7" type="noConversion"/>
  <dataValidations count="7">
    <dataValidation type="whole" allowBlank="1" showInputMessage="1" showErrorMessage="1" errorTitle="모집정원" error="정수(숫자)로 입력" promptTitle="모집정원" prompt="정수(숫자)로 입력" sqref="H10:I34" xr:uid="{00000000-0002-0000-0000-000000000000}">
      <formula1>0</formula1>
      <formula2>1000</formula2>
    </dataValidation>
    <dataValidation type="list" allowBlank="1" showInputMessage="1" showErrorMessage="1" errorTitle="수업연한" error="'1' '2' 중 선택" promptTitle="수업연한" prompt="'1' '2' 중 선택" sqref="G10:G34" xr:uid="{00000000-0002-0000-0000-000001000000}">
      <formula1>"1,2"</formula1>
    </dataValidation>
    <dataValidation type="list" allowBlank="1" showInputMessage="1" showErrorMessage="1" errorTitle="주/야간" error="'주' '야' 중 선택" promptTitle="주/야간" prompt="'주' '야' 중 선택" sqref="F10:F34" xr:uid="{00000000-0002-0000-0000-000002000000}">
      <formula1>"주,야"</formula1>
    </dataValidation>
    <dataValidation type="list" allowBlank="1" showInputMessage="1" showErrorMessage="1" errorTitle="계열" error="'인문사회' '자연과학' '공학' '예체능' 중 선택" promptTitle="계열" prompt="'인문사회' '자연과학' '공학' '예체능' 중 선택" sqref="C10:C34" xr:uid="{00000000-0002-0000-0000-000003000000}">
      <formula1>"인문사회,자연과학,공학,예체능"</formula1>
    </dataValidation>
    <dataValidation type="list" allowBlank="1" showInputMessage="1" showErrorMessage="1" errorTitle="과정구분" error="'경력있는' '경력없는' 중 선택" promptTitle="과정구분" prompt="'경력있는' '경력없는' 중 선택" sqref="B10:B34" xr:uid="{00000000-0002-0000-0000-000004000000}">
      <formula1>"경력있는,경력없는"</formula1>
    </dataValidation>
    <dataValidation type="list" allowBlank="1" showInputMessage="1" showErrorMessage="1" sqref="H6:I6" xr:uid="{00000000-0002-0000-0000-000005000000}">
      <formula1>"ㅇ"</formula1>
    </dataValidation>
    <dataValidation type="list" allowBlank="1" showInputMessage="1" showErrorMessage="1" errorTitle="개설학년도" error="2008~2019 중 선택" promptTitle="개설학년도" prompt="최초 개설학년도 선택_x000a__x000a_" sqref="D11:D34 D10" xr:uid="{00000000-0002-0000-0000-000006000000}">
      <formula1>"2008,2009,2010,2011,2012,2013,2014,2015,2016,2017,2018,2019"</formula1>
    </dataValidation>
  </dataValidations>
  <pageMargins left="0.25" right="0.25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R41"/>
  <sheetViews>
    <sheetView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U12" sqref="U12"/>
    </sheetView>
  </sheetViews>
  <sheetFormatPr defaultRowHeight="16.5" x14ac:dyDescent="0.3"/>
  <cols>
    <col min="1" max="1" width="1.25" customWidth="1"/>
    <col min="2" max="3" width="15" customWidth="1"/>
    <col min="4" max="4" width="12.5" customWidth="1"/>
    <col min="5" max="5" width="18" bestFit="1" customWidth="1"/>
    <col min="6" max="7" width="15" customWidth="1"/>
    <col min="8" max="9" width="7.5" customWidth="1"/>
    <col min="10" max="10" width="1.25" customWidth="1"/>
    <col min="11" max="16" width="10" style="34" customWidth="1"/>
    <col min="17" max="18" width="10.125" style="34" customWidth="1"/>
  </cols>
  <sheetData>
    <row r="2" spans="2:18" ht="58.5" customHeight="1" x14ac:dyDescent="0.3">
      <c r="B2" s="171" t="s">
        <v>20</v>
      </c>
      <c r="C2" s="172"/>
      <c r="D2" s="172"/>
      <c r="E2" s="172"/>
      <c r="F2" s="172"/>
      <c r="G2" s="172"/>
      <c r="H2" s="172"/>
      <c r="I2" s="172"/>
    </row>
    <row r="3" spans="2:18" ht="30" customHeight="1" thickBot="1" x14ac:dyDescent="0.35"/>
    <row r="4" spans="2:18" ht="30" customHeight="1" thickBot="1" x14ac:dyDescent="0.35">
      <c r="B4" s="2" t="s">
        <v>0</v>
      </c>
      <c r="C4" s="173">
        <f>'1.운영진단 대상학과'!$C$4</f>
        <v>0</v>
      </c>
      <c r="D4" s="174"/>
      <c r="E4" s="174"/>
      <c r="F4" s="174"/>
      <c r="G4" s="175"/>
      <c r="H4" s="176" t="s">
        <v>1</v>
      </c>
      <c r="I4" s="170"/>
    </row>
    <row r="5" spans="2:18" ht="30" customHeight="1" x14ac:dyDescent="0.3">
      <c r="B5" s="177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5" t="s">
        <v>8</v>
      </c>
      <c r="I5" s="6" t="s">
        <v>9</v>
      </c>
    </row>
    <row r="6" spans="2:18" ht="30" customHeight="1" thickBot="1" x14ac:dyDescent="0.35">
      <c r="B6" s="178"/>
      <c r="C6" s="7"/>
      <c r="D6" s="7"/>
      <c r="E6" s="7"/>
      <c r="F6" s="7"/>
      <c r="G6" s="8"/>
      <c r="H6" s="9"/>
      <c r="I6" s="10"/>
    </row>
    <row r="7" spans="2:18" x14ac:dyDescent="0.3">
      <c r="B7" s="11"/>
      <c r="C7" s="11"/>
      <c r="D7" s="11"/>
      <c r="E7" s="11"/>
      <c r="F7" s="11"/>
      <c r="G7" s="11"/>
      <c r="H7" s="11"/>
      <c r="I7" s="11"/>
    </row>
    <row r="8" spans="2:18" ht="33" customHeight="1" thickBot="1" x14ac:dyDescent="0.35">
      <c r="B8" s="179" t="s">
        <v>21</v>
      </c>
      <c r="C8" s="179"/>
      <c r="D8" s="179"/>
      <c r="E8" s="179"/>
      <c r="F8" s="179"/>
      <c r="G8" s="179"/>
      <c r="H8" s="179"/>
      <c r="I8" s="179"/>
    </row>
    <row r="9" spans="2:18" ht="30" customHeight="1" x14ac:dyDescent="0.3">
      <c r="B9" s="12" t="s">
        <v>10</v>
      </c>
      <c r="C9" s="13" t="s">
        <v>11</v>
      </c>
      <c r="D9" s="148" t="s">
        <v>119</v>
      </c>
      <c r="E9" s="108" t="s">
        <v>12</v>
      </c>
      <c r="F9" s="13" t="s">
        <v>13</v>
      </c>
      <c r="G9" s="13" t="s">
        <v>14</v>
      </c>
      <c r="H9" s="169" t="s">
        <v>15</v>
      </c>
      <c r="I9" s="170"/>
      <c r="K9" s="64" t="s">
        <v>111</v>
      </c>
      <c r="L9" s="64" t="s">
        <v>115</v>
      </c>
      <c r="M9" s="64" t="s">
        <v>112</v>
      </c>
      <c r="N9" s="64" t="s">
        <v>116</v>
      </c>
      <c r="O9" s="64" t="s">
        <v>113</v>
      </c>
      <c r="P9" s="64" t="s">
        <v>117</v>
      </c>
      <c r="Q9" s="64" t="s">
        <v>114</v>
      </c>
      <c r="R9" s="64" t="s">
        <v>118</v>
      </c>
    </row>
    <row r="10" spans="2:18" ht="22.5" customHeight="1" x14ac:dyDescent="0.3">
      <c r="B10" s="14">
        <f>'1.운영진단 대상학과'!B10</f>
        <v>0</v>
      </c>
      <c r="C10" s="15">
        <f>'1.운영진단 대상학과'!C10</f>
        <v>0</v>
      </c>
      <c r="D10" s="146">
        <f>'1.운영진단 대상학과'!D10</f>
        <v>0</v>
      </c>
      <c r="E10" s="147">
        <f>'1.운영진단 대상학과'!E10</f>
        <v>0</v>
      </c>
      <c r="F10" s="15">
        <f>'1.운영진단 대상학과'!F10</f>
        <v>0</v>
      </c>
      <c r="G10" s="15">
        <f>'1.운영진단 대상학과'!G10</f>
        <v>0</v>
      </c>
      <c r="H10" s="180">
        <f>'1.운영진단 대상학과'!H10</f>
        <v>0</v>
      </c>
      <c r="I10" s="181"/>
      <c r="K10" s="65">
        <f>'2.(대학)1-1.2.1 운영조직 및 지원'!$L$8</f>
        <v>0</v>
      </c>
      <c r="L10" s="65" t="e">
        <f>'2.(대학)1-1.2.1 운영조직 및 지원'!$L$19</f>
        <v>#DIV/0!</v>
      </c>
      <c r="M10" s="65" t="e">
        <f>'3.(학과)2-1.1.2-① 전임교원 감의담당 비율'!G7</f>
        <v>#DIV/0!</v>
      </c>
      <c r="N10" s="65" t="e">
        <f>'4.(학과)2-1.1.4-①실험실습비'!G7</f>
        <v>#DIV/0!</v>
      </c>
      <c r="O10" s="65" t="e">
        <f>'5.(학과)2-1.1.4-②장학금 비율'!G7</f>
        <v>#DIV/0!</v>
      </c>
      <c r="P10" s="65" t="b">
        <f>'6.(학과)2-2.1.1-② 강의교과목 편성학점'!J9</f>
        <v>0</v>
      </c>
      <c r="Q10" s="65" t="e">
        <f>#REF!</f>
        <v>#REF!</v>
      </c>
      <c r="R10" s="65" t="e">
        <f>#REF!</f>
        <v>#REF!</v>
      </c>
    </row>
    <row r="11" spans="2:18" ht="22.5" customHeight="1" x14ac:dyDescent="0.3">
      <c r="B11" s="14">
        <f>'1.운영진단 대상학과'!B11</f>
        <v>0</v>
      </c>
      <c r="C11" s="15">
        <f>'1.운영진단 대상학과'!C11</f>
        <v>0</v>
      </c>
      <c r="D11" s="146">
        <f>'1.운영진단 대상학과'!D11</f>
        <v>0</v>
      </c>
      <c r="E11" s="147">
        <f>'1.운영진단 대상학과'!E11</f>
        <v>0</v>
      </c>
      <c r="F11" s="15">
        <f>'1.운영진단 대상학과'!F11</f>
        <v>0</v>
      </c>
      <c r="G11" s="15">
        <f>'1.운영진단 대상학과'!G11</f>
        <v>0</v>
      </c>
      <c r="H11" s="180">
        <f>'1.운영진단 대상학과'!H11</f>
        <v>0</v>
      </c>
      <c r="I11" s="181"/>
      <c r="K11" s="65">
        <f>'2.(대학)1-1.2.1 운영조직 및 지원'!$L$8</f>
        <v>0</v>
      </c>
      <c r="L11" s="65" t="e">
        <f>'2.(대학)1-1.2.1 운영조직 및 지원'!$L$19</f>
        <v>#DIV/0!</v>
      </c>
      <c r="M11" s="65" t="e">
        <f>'3.(학과)2-1.1.2-① 전임교원 감의담당 비율'!G8</f>
        <v>#DIV/0!</v>
      </c>
      <c r="N11" s="65" t="e">
        <f>'4.(학과)2-1.1.4-①실험실습비'!G8</f>
        <v>#DIV/0!</v>
      </c>
      <c r="O11" s="65" t="e">
        <f>'5.(학과)2-1.1.4-②장학금 비율'!G8</f>
        <v>#DIV/0!</v>
      </c>
      <c r="P11" s="65" t="b">
        <f>'6.(학과)2-2.1.1-② 강의교과목 편성학점'!J10</f>
        <v>0</v>
      </c>
      <c r="Q11" s="65" t="e">
        <f>#REF!</f>
        <v>#REF!</v>
      </c>
      <c r="R11" s="65" t="e">
        <f>#REF!</f>
        <v>#REF!</v>
      </c>
    </row>
    <row r="12" spans="2:18" ht="22.5" customHeight="1" x14ac:dyDescent="0.3">
      <c r="B12" s="14">
        <f>'1.운영진단 대상학과'!B12</f>
        <v>0</v>
      </c>
      <c r="C12" s="15">
        <f>'1.운영진단 대상학과'!C12</f>
        <v>0</v>
      </c>
      <c r="D12" s="146">
        <f>'1.운영진단 대상학과'!D12</f>
        <v>0</v>
      </c>
      <c r="E12" s="147">
        <f>'1.운영진단 대상학과'!E12</f>
        <v>0</v>
      </c>
      <c r="F12" s="15">
        <f>'1.운영진단 대상학과'!F12</f>
        <v>0</v>
      </c>
      <c r="G12" s="15">
        <f>'1.운영진단 대상학과'!G12</f>
        <v>0</v>
      </c>
      <c r="H12" s="180">
        <f>'1.운영진단 대상학과'!H12</f>
        <v>0</v>
      </c>
      <c r="I12" s="181"/>
      <c r="K12" s="65">
        <f>'2.(대학)1-1.2.1 운영조직 및 지원'!$L$8</f>
        <v>0</v>
      </c>
      <c r="L12" s="65" t="e">
        <f>'2.(대학)1-1.2.1 운영조직 및 지원'!$L$19</f>
        <v>#DIV/0!</v>
      </c>
      <c r="M12" s="65" t="e">
        <f>'3.(학과)2-1.1.2-① 전임교원 감의담당 비율'!G9</f>
        <v>#DIV/0!</v>
      </c>
      <c r="N12" s="65" t="e">
        <f>'4.(학과)2-1.1.4-①실험실습비'!G9</f>
        <v>#DIV/0!</v>
      </c>
      <c r="O12" s="65" t="e">
        <f>'5.(학과)2-1.1.4-②장학금 비율'!G9</f>
        <v>#DIV/0!</v>
      </c>
      <c r="P12" s="65" t="b">
        <f>'6.(학과)2-2.1.1-② 강의교과목 편성학점'!J11</f>
        <v>0</v>
      </c>
      <c r="Q12" s="65" t="e">
        <f>#REF!</f>
        <v>#REF!</v>
      </c>
      <c r="R12" s="65" t="e">
        <f>#REF!</f>
        <v>#REF!</v>
      </c>
    </row>
    <row r="13" spans="2:18" ht="22.5" customHeight="1" x14ac:dyDescent="0.3">
      <c r="B13" s="14">
        <f>'1.운영진단 대상학과'!B13</f>
        <v>0</v>
      </c>
      <c r="C13" s="15">
        <f>'1.운영진단 대상학과'!C13</f>
        <v>0</v>
      </c>
      <c r="D13" s="146">
        <f>'1.운영진단 대상학과'!D13</f>
        <v>0</v>
      </c>
      <c r="E13" s="147">
        <f>'1.운영진단 대상학과'!E13</f>
        <v>0</v>
      </c>
      <c r="F13" s="15">
        <f>'1.운영진단 대상학과'!F13</f>
        <v>0</v>
      </c>
      <c r="G13" s="15">
        <f>'1.운영진단 대상학과'!G13</f>
        <v>0</v>
      </c>
      <c r="H13" s="180">
        <f>'1.운영진단 대상학과'!H13</f>
        <v>0</v>
      </c>
      <c r="I13" s="181"/>
      <c r="K13" s="65">
        <f>'2.(대학)1-1.2.1 운영조직 및 지원'!$L$8</f>
        <v>0</v>
      </c>
      <c r="L13" s="65" t="e">
        <f>'2.(대학)1-1.2.1 운영조직 및 지원'!$L$19</f>
        <v>#DIV/0!</v>
      </c>
      <c r="M13" s="65" t="e">
        <f>'3.(학과)2-1.1.2-① 전임교원 감의담당 비율'!G10</f>
        <v>#DIV/0!</v>
      </c>
      <c r="N13" s="65" t="e">
        <f>'4.(학과)2-1.1.4-①실험실습비'!G10</f>
        <v>#DIV/0!</v>
      </c>
      <c r="O13" s="65" t="e">
        <f>'5.(학과)2-1.1.4-②장학금 비율'!G10</f>
        <v>#DIV/0!</v>
      </c>
      <c r="P13" s="65" t="b">
        <f>'6.(학과)2-2.1.1-② 강의교과목 편성학점'!J12</f>
        <v>0</v>
      </c>
      <c r="Q13" s="65" t="e">
        <f>#REF!</f>
        <v>#REF!</v>
      </c>
      <c r="R13" s="65" t="e">
        <f>#REF!</f>
        <v>#REF!</v>
      </c>
    </row>
    <row r="14" spans="2:18" ht="22.5" customHeight="1" x14ac:dyDescent="0.3">
      <c r="B14" s="14">
        <f>'1.운영진단 대상학과'!B14</f>
        <v>0</v>
      </c>
      <c r="C14" s="15">
        <f>'1.운영진단 대상학과'!C14</f>
        <v>0</v>
      </c>
      <c r="D14" s="146">
        <f>'1.운영진단 대상학과'!D14</f>
        <v>0</v>
      </c>
      <c r="E14" s="147">
        <f>'1.운영진단 대상학과'!E14</f>
        <v>0</v>
      </c>
      <c r="F14" s="15">
        <f>'1.운영진단 대상학과'!F14</f>
        <v>0</v>
      </c>
      <c r="G14" s="15">
        <f>'1.운영진단 대상학과'!G14</f>
        <v>0</v>
      </c>
      <c r="H14" s="180">
        <f>'1.운영진단 대상학과'!H14</f>
        <v>0</v>
      </c>
      <c r="I14" s="181"/>
      <c r="K14" s="65">
        <f>'2.(대학)1-1.2.1 운영조직 및 지원'!$L$8</f>
        <v>0</v>
      </c>
      <c r="L14" s="65" t="e">
        <f>'2.(대학)1-1.2.1 운영조직 및 지원'!$L$19</f>
        <v>#DIV/0!</v>
      </c>
      <c r="M14" s="65" t="e">
        <f>'3.(학과)2-1.1.2-① 전임교원 감의담당 비율'!G11</f>
        <v>#DIV/0!</v>
      </c>
      <c r="N14" s="65" t="e">
        <f>'4.(학과)2-1.1.4-①실험실습비'!G11</f>
        <v>#DIV/0!</v>
      </c>
      <c r="O14" s="65" t="e">
        <f>'5.(학과)2-1.1.4-②장학금 비율'!G11</f>
        <v>#DIV/0!</v>
      </c>
      <c r="P14" s="65" t="b">
        <f>'6.(학과)2-2.1.1-② 강의교과목 편성학점'!J13</f>
        <v>0</v>
      </c>
      <c r="Q14" s="65" t="e">
        <f>#REF!</f>
        <v>#REF!</v>
      </c>
      <c r="R14" s="65" t="e">
        <f>#REF!</f>
        <v>#REF!</v>
      </c>
    </row>
    <row r="15" spans="2:18" ht="22.5" customHeight="1" x14ac:dyDescent="0.3">
      <c r="B15" s="14">
        <f>'1.운영진단 대상학과'!B15</f>
        <v>0</v>
      </c>
      <c r="C15" s="15">
        <f>'1.운영진단 대상학과'!C15</f>
        <v>0</v>
      </c>
      <c r="D15" s="146">
        <f>'1.운영진단 대상학과'!D15</f>
        <v>0</v>
      </c>
      <c r="E15" s="147">
        <f>'1.운영진단 대상학과'!E15</f>
        <v>0</v>
      </c>
      <c r="F15" s="15">
        <f>'1.운영진단 대상학과'!F15</f>
        <v>0</v>
      </c>
      <c r="G15" s="15">
        <f>'1.운영진단 대상학과'!G15</f>
        <v>0</v>
      </c>
      <c r="H15" s="180">
        <f>'1.운영진단 대상학과'!H15</f>
        <v>0</v>
      </c>
      <c r="I15" s="181"/>
      <c r="K15" s="65">
        <f>'2.(대학)1-1.2.1 운영조직 및 지원'!$L$8</f>
        <v>0</v>
      </c>
      <c r="L15" s="65" t="e">
        <f>'2.(대학)1-1.2.1 운영조직 및 지원'!$L$19</f>
        <v>#DIV/0!</v>
      </c>
      <c r="M15" s="65" t="e">
        <f>'3.(학과)2-1.1.2-① 전임교원 감의담당 비율'!G12</f>
        <v>#DIV/0!</v>
      </c>
      <c r="N15" s="65" t="e">
        <f>'4.(학과)2-1.1.4-①실험실습비'!G12</f>
        <v>#DIV/0!</v>
      </c>
      <c r="O15" s="65" t="e">
        <f>'5.(학과)2-1.1.4-②장학금 비율'!G12</f>
        <v>#DIV/0!</v>
      </c>
      <c r="P15" s="65" t="b">
        <f>'6.(학과)2-2.1.1-② 강의교과목 편성학점'!J14</f>
        <v>0</v>
      </c>
      <c r="Q15" s="65" t="e">
        <f>#REF!</f>
        <v>#REF!</v>
      </c>
      <c r="R15" s="65" t="e">
        <f>#REF!</f>
        <v>#REF!</v>
      </c>
    </row>
    <row r="16" spans="2:18" ht="22.5" customHeight="1" x14ac:dyDescent="0.3">
      <c r="B16" s="14">
        <f>'1.운영진단 대상학과'!B16</f>
        <v>0</v>
      </c>
      <c r="C16" s="15">
        <f>'1.운영진단 대상학과'!C16</f>
        <v>0</v>
      </c>
      <c r="D16" s="146">
        <f>'1.운영진단 대상학과'!D16</f>
        <v>0</v>
      </c>
      <c r="E16" s="147">
        <f>'1.운영진단 대상학과'!E16</f>
        <v>0</v>
      </c>
      <c r="F16" s="15">
        <f>'1.운영진단 대상학과'!F16</f>
        <v>0</v>
      </c>
      <c r="G16" s="15">
        <f>'1.운영진단 대상학과'!G16</f>
        <v>0</v>
      </c>
      <c r="H16" s="180">
        <f>'1.운영진단 대상학과'!H16</f>
        <v>0</v>
      </c>
      <c r="I16" s="181"/>
      <c r="K16" s="65">
        <f>'2.(대학)1-1.2.1 운영조직 및 지원'!$L$8</f>
        <v>0</v>
      </c>
      <c r="L16" s="65" t="e">
        <f>'2.(대학)1-1.2.1 운영조직 및 지원'!$L$19</f>
        <v>#DIV/0!</v>
      </c>
      <c r="M16" s="65" t="e">
        <f>'3.(학과)2-1.1.2-① 전임교원 감의담당 비율'!G13</f>
        <v>#DIV/0!</v>
      </c>
      <c r="N16" s="65" t="e">
        <f>'4.(학과)2-1.1.4-①실험실습비'!G13</f>
        <v>#DIV/0!</v>
      </c>
      <c r="O16" s="65" t="e">
        <f>'5.(학과)2-1.1.4-②장학금 비율'!G13</f>
        <v>#DIV/0!</v>
      </c>
      <c r="P16" s="65" t="b">
        <f>'6.(학과)2-2.1.1-② 강의교과목 편성학점'!J15</f>
        <v>0</v>
      </c>
      <c r="Q16" s="65" t="e">
        <f>#REF!</f>
        <v>#REF!</v>
      </c>
      <c r="R16" s="65" t="e">
        <f>#REF!</f>
        <v>#REF!</v>
      </c>
    </row>
    <row r="17" spans="2:18" ht="22.5" customHeight="1" x14ac:dyDescent="0.3">
      <c r="B17" s="14">
        <f>'1.운영진단 대상학과'!B17</f>
        <v>0</v>
      </c>
      <c r="C17" s="15">
        <f>'1.운영진단 대상학과'!C17</f>
        <v>0</v>
      </c>
      <c r="D17" s="146">
        <f>'1.운영진단 대상학과'!D17</f>
        <v>0</v>
      </c>
      <c r="E17" s="147">
        <f>'1.운영진단 대상학과'!E17</f>
        <v>0</v>
      </c>
      <c r="F17" s="15">
        <f>'1.운영진단 대상학과'!F17</f>
        <v>0</v>
      </c>
      <c r="G17" s="15">
        <f>'1.운영진단 대상학과'!G17</f>
        <v>0</v>
      </c>
      <c r="H17" s="180">
        <f>'1.운영진단 대상학과'!H17</f>
        <v>0</v>
      </c>
      <c r="I17" s="181"/>
      <c r="K17" s="65">
        <f>'2.(대학)1-1.2.1 운영조직 및 지원'!$L$8</f>
        <v>0</v>
      </c>
      <c r="L17" s="65" t="e">
        <f>'2.(대학)1-1.2.1 운영조직 및 지원'!$L$19</f>
        <v>#DIV/0!</v>
      </c>
      <c r="M17" s="65" t="e">
        <f>'3.(학과)2-1.1.2-① 전임교원 감의담당 비율'!G14</f>
        <v>#DIV/0!</v>
      </c>
      <c r="N17" s="65" t="e">
        <f>'4.(학과)2-1.1.4-①실험실습비'!G14</f>
        <v>#DIV/0!</v>
      </c>
      <c r="O17" s="65" t="e">
        <f>'5.(학과)2-1.1.4-②장학금 비율'!G14</f>
        <v>#DIV/0!</v>
      </c>
      <c r="P17" s="65" t="b">
        <f>'6.(학과)2-2.1.1-② 강의교과목 편성학점'!J16</f>
        <v>0</v>
      </c>
      <c r="Q17" s="65" t="e">
        <f>#REF!</f>
        <v>#REF!</v>
      </c>
      <c r="R17" s="65" t="e">
        <f>#REF!</f>
        <v>#REF!</v>
      </c>
    </row>
    <row r="18" spans="2:18" ht="22.5" customHeight="1" x14ac:dyDescent="0.3">
      <c r="B18" s="14">
        <f>'1.운영진단 대상학과'!B18</f>
        <v>0</v>
      </c>
      <c r="C18" s="15">
        <f>'1.운영진단 대상학과'!C18</f>
        <v>0</v>
      </c>
      <c r="D18" s="146">
        <f>'1.운영진단 대상학과'!D18</f>
        <v>0</v>
      </c>
      <c r="E18" s="147">
        <f>'1.운영진단 대상학과'!E18</f>
        <v>0</v>
      </c>
      <c r="F18" s="15">
        <f>'1.운영진단 대상학과'!F18</f>
        <v>0</v>
      </c>
      <c r="G18" s="15">
        <f>'1.운영진단 대상학과'!G18</f>
        <v>0</v>
      </c>
      <c r="H18" s="180">
        <f>'1.운영진단 대상학과'!H18</f>
        <v>0</v>
      </c>
      <c r="I18" s="181"/>
      <c r="K18" s="65">
        <f>'2.(대학)1-1.2.1 운영조직 및 지원'!$L$8</f>
        <v>0</v>
      </c>
      <c r="L18" s="65" t="e">
        <f>'2.(대학)1-1.2.1 운영조직 및 지원'!$L$19</f>
        <v>#DIV/0!</v>
      </c>
      <c r="M18" s="65" t="e">
        <f>'3.(학과)2-1.1.2-① 전임교원 감의담당 비율'!G15</f>
        <v>#DIV/0!</v>
      </c>
      <c r="N18" s="65" t="e">
        <f>'4.(학과)2-1.1.4-①실험실습비'!G15</f>
        <v>#DIV/0!</v>
      </c>
      <c r="O18" s="65" t="e">
        <f>'5.(학과)2-1.1.4-②장학금 비율'!G15</f>
        <v>#DIV/0!</v>
      </c>
      <c r="P18" s="65" t="b">
        <f>'6.(학과)2-2.1.1-② 강의교과목 편성학점'!J17</f>
        <v>0</v>
      </c>
      <c r="Q18" s="65" t="e">
        <f>#REF!</f>
        <v>#REF!</v>
      </c>
      <c r="R18" s="65" t="e">
        <f>#REF!</f>
        <v>#REF!</v>
      </c>
    </row>
    <row r="19" spans="2:18" ht="22.5" customHeight="1" x14ac:dyDescent="0.3">
      <c r="B19" s="14">
        <f>'1.운영진단 대상학과'!B19</f>
        <v>0</v>
      </c>
      <c r="C19" s="15">
        <f>'1.운영진단 대상학과'!C19</f>
        <v>0</v>
      </c>
      <c r="D19" s="146">
        <f>'1.운영진단 대상학과'!D19</f>
        <v>0</v>
      </c>
      <c r="E19" s="147">
        <f>'1.운영진단 대상학과'!E19</f>
        <v>0</v>
      </c>
      <c r="F19" s="15">
        <f>'1.운영진단 대상학과'!F19</f>
        <v>0</v>
      </c>
      <c r="G19" s="15">
        <f>'1.운영진단 대상학과'!G19</f>
        <v>0</v>
      </c>
      <c r="H19" s="180">
        <f>'1.운영진단 대상학과'!H19</f>
        <v>0</v>
      </c>
      <c r="I19" s="181"/>
      <c r="K19" s="65">
        <f>'2.(대학)1-1.2.1 운영조직 및 지원'!$L$8</f>
        <v>0</v>
      </c>
      <c r="L19" s="65" t="e">
        <f>'2.(대학)1-1.2.1 운영조직 및 지원'!$L$19</f>
        <v>#DIV/0!</v>
      </c>
      <c r="M19" s="65" t="e">
        <f>'3.(학과)2-1.1.2-① 전임교원 감의담당 비율'!G16</f>
        <v>#DIV/0!</v>
      </c>
      <c r="N19" s="65" t="e">
        <f>'4.(학과)2-1.1.4-①실험실습비'!G16</f>
        <v>#DIV/0!</v>
      </c>
      <c r="O19" s="65" t="e">
        <f>'5.(학과)2-1.1.4-②장학금 비율'!G16</f>
        <v>#DIV/0!</v>
      </c>
      <c r="P19" s="65" t="b">
        <f>'6.(학과)2-2.1.1-② 강의교과목 편성학점'!J18</f>
        <v>0</v>
      </c>
      <c r="Q19" s="65" t="e">
        <f>#REF!</f>
        <v>#REF!</v>
      </c>
      <c r="R19" s="65" t="e">
        <f>#REF!</f>
        <v>#REF!</v>
      </c>
    </row>
    <row r="20" spans="2:18" ht="22.5" customHeight="1" x14ac:dyDescent="0.3">
      <c r="B20" s="14">
        <f>'1.운영진단 대상학과'!B20</f>
        <v>0</v>
      </c>
      <c r="C20" s="15">
        <f>'1.운영진단 대상학과'!C20</f>
        <v>0</v>
      </c>
      <c r="D20" s="146">
        <f>'1.운영진단 대상학과'!D20</f>
        <v>0</v>
      </c>
      <c r="E20" s="147">
        <f>'1.운영진단 대상학과'!E20</f>
        <v>0</v>
      </c>
      <c r="F20" s="15">
        <f>'1.운영진단 대상학과'!F20</f>
        <v>0</v>
      </c>
      <c r="G20" s="15">
        <f>'1.운영진단 대상학과'!G20</f>
        <v>0</v>
      </c>
      <c r="H20" s="180">
        <f>'1.운영진단 대상학과'!H20</f>
        <v>0</v>
      </c>
      <c r="I20" s="181"/>
      <c r="K20" s="65">
        <f>'2.(대학)1-1.2.1 운영조직 및 지원'!$L$8</f>
        <v>0</v>
      </c>
      <c r="L20" s="65" t="e">
        <f>'2.(대학)1-1.2.1 운영조직 및 지원'!$L$19</f>
        <v>#DIV/0!</v>
      </c>
      <c r="M20" s="65" t="e">
        <f>'3.(학과)2-1.1.2-① 전임교원 감의담당 비율'!G17</f>
        <v>#DIV/0!</v>
      </c>
      <c r="N20" s="65" t="e">
        <f>'4.(학과)2-1.1.4-①실험실습비'!G17</f>
        <v>#DIV/0!</v>
      </c>
      <c r="O20" s="65" t="e">
        <f>'5.(학과)2-1.1.4-②장학금 비율'!G17</f>
        <v>#DIV/0!</v>
      </c>
      <c r="P20" s="65" t="b">
        <f>'6.(학과)2-2.1.1-② 강의교과목 편성학점'!J19</f>
        <v>0</v>
      </c>
      <c r="Q20" s="65" t="e">
        <f>#REF!</f>
        <v>#REF!</v>
      </c>
      <c r="R20" s="65" t="e">
        <f>#REF!</f>
        <v>#REF!</v>
      </c>
    </row>
    <row r="21" spans="2:18" ht="22.5" customHeight="1" x14ac:dyDescent="0.3">
      <c r="B21" s="14">
        <f>'1.운영진단 대상학과'!B21</f>
        <v>0</v>
      </c>
      <c r="C21" s="15">
        <f>'1.운영진단 대상학과'!C21</f>
        <v>0</v>
      </c>
      <c r="D21" s="146">
        <f>'1.운영진단 대상학과'!D21</f>
        <v>0</v>
      </c>
      <c r="E21" s="147">
        <f>'1.운영진단 대상학과'!E21</f>
        <v>0</v>
      </c>
      <c r="F21" s="15">
        <f>'1.운영진단 대상학과'!F21</f>
        <v>0</v>
      </c>
      <c r="G21" s="15">
        <f>'1.운영진단 대상학과'!G21</f>
        <v>0</v>
      </c>
      <c r="H21" s="180">
        <f>'1.운영진단 대상학과'!H21</f>
        <v>0</v>
      </c>
      <c r="I21" s="181"/>
      <c r="K21" s="65">
        <f>'2.(대학)1-1.2.1 운영조직 및 지원'!$L$8</f>
        <v>0</v>
      </c>
      <c r="L21" s="65" t="e">
        <f>'2.(대학)1-1.2.1 운영조직 및 지원'!$L$19</f>
        <v>#DIV/0!</v>
      </c>
      <c r="M21" s="65" t="e">
        <f>'3.(학과)2-1.1.2-① 전임교원 감의담당 비율'!G18</f>
        <v>#DIV/0!</v>
      </c>
      <c r="N21" s="65" t="e">
        <f>'4.(학과)2-1.1.4-①실험실습비'!G18</f>
        <v>#DIV/0!</v>
      </c>
      <c r="O21" s="65" t="e">
        <f>'5.(학과)2-1.1.4-②장학금 비율'!G18</f>
        <v>#DIV/0!</v>
      </c>
      <c r="P21" s="65" t="b">
        <f>'6.(학과)2-2.1.1-② 강의교과목 편성학점'!J20</f>
        <v>0</v>
      </c>
      <c r="Q21" s="65" t="e">
        <f>#REF!</f>
        <v>#REF!</v>
      </c>
      <c r="R21" s="65" t="e">
        <f>#REF!</f>
        <v>#REF!</v>
      </c>
    </row>
    <row r="22" spans="2:18" ht="22.5" customHeight="1" x14ac:dyDescent="0.3">
      <c r="B22" s="14">
        <f>'1.운영진단 대상학과'!B22</f>
        <v>0</v>
      </c>
      <c r="C22" s="15">
        <f>'1.운영진단 대상학과'!C22</f>
        <v>0</v>
      </c>
      <c r="D22" s="146">
        <f>'1.운영진단 대상학과'!D22</f>
        <v>0</v>
      </c>
      <c r="E22" s="147">
        <f>'1.운영진단 대상학과'!E22</f>
        <v>0</v>
      </c>
      <c r="F22" s="15">
        <f>'1.운영진단 대상학과'!F22</f>
        <v>0</v>
      </c>
      <c r="G22" s="15">
        <f>'1.운영진단 대상학과'!G22</f>
        <v>0</v>
      </c>
      <c r="H22" s="180">
        <f>'1.운영진단 대상학과'!H22</f>
        <v>0</v>
      </c>
      <c r="I22" s="181"/>
      <c r="K22" s="65">
        <f>'2.(대학)1-1.2.1 운영조직 및 지원'!$L$8</f>
        <v>0</v>
      </c>
      <c r="L22" s="65" t="e">
        <f>'2.(대학)1-1.2.1 운영조직 및 지원'!$L$19</f>
        <v>#DIV/0!</v>
      </c>
      <c r="M22" s="65" t="e">
        <f>'3.(학과)2-1.1.2-① 전임교원 감의담당 비율'!G19</f>
        <v>#DIV/0!</v>
      </c>
      <c r="N22" s="65" t="e">
        <f>'4.(학과)2-1.1.4-①실험실습비'!G19</f>
        <v>#DIV/0!</v>
      </c>
      <c r="O22" s="65" t="e">
        <f>'5.(학과)2-1.1.4-②장학금 비율'!G19</f>
        <v>#DIV/0!</v>
      </c>
      <c r="P22" s="65" t="b">
        <f>'6.(학과)2-2.1.1-② 강의교과목 편성학점'!J21</f>
        <v>0</v>
      </c>
      <c r="Q22" s="65" t="e">
        <f>#REF!</f>
        <v>#REF!</v>
      </c>
      <c r="R22" s="65" t="e">
        <f>#REF!</f>
        <v>#REF!</v>
      </c>
    </row>
    <row r="23" spans="2:18" ht="22.5" customHeight="1" x14ac:dyDescent="0.3">
      <c r="B23" s="14">
        <f>'1.운영진단 대상학과'!B23</f>
        <v>0</v>
      </c>
      <c r="C23" s="15">
        <f>'1.운영진단 대상학과'!C23</f>
        <v>0</v>
      </c>
      <c r="D23" s="146">
        <f>'1.운영진단 대상학과'!D23</f>
        <v>0</v>
      </c>
      <c r="E23" s="147">
        <f>'1.운영진단 대상학과'!E23</f>
        <v>0</v>
      </c>
      <c r="F23" s="15">
        <f>'1.운영진단 대상학과'!F23</f>
        <v>0</v>
      </c>
      <c r="G23" s="15">
        <f>'1.운영진단 대상학과'!G23</f>
        <v>0</v>
      </c>
      <c r="H23" s="180">
        <f>'1.운영진단 대상학과'!H23</f>
        <v>0</v>
      </c>
      <c r="I23" s="181"/>
      <c r="K23" s="65">
        <f>'2.(대학)1-1.2.1 운영조직 및 지원'!$L$8</f>
        <v>0</v>
      </c>
      <c r="L23" s="65" t="e">
        <f>'2.(대학)1-1.2.1 운영조직 및 지원'!$L$19</f>
        <v>#DIV/0!</v>
      </c>
      <c r="M23" s="65" t="e">
        <f>'3.(학과)2-1.1.2-① 전임교원 감의담당 비율'!G20</f>
        <v>#DIV/0!</v>
      </c>
      <c r="N23" s="65" t="e">
        <f>'4.(학과)2-1.1.4-①실험실습비'!G20</f>
        <v>#DIV/0!</v>
      </c>
      <c r="O23" s="65" t="e">
        <f>'5.(학과)2-1.1.4-②장학금 비율'!G20</f>
        <v>#DIV/0!</v>
      </c>
      <c r="P23" s="65" t="b">
        <f>'6.(학과)2-2.1.1-② 강의교과목 편성학점'!J22</f>
        <v>0</v>
      </c>
      <c r="Q23" s="65" t="e">
        <f>#REF!</f>
        <v>#REF!</v>
      </c>
      <c r="R23" s="65" t="e">
        <f>#REF!</f>
        <v>#REF!</v>
      </c>
    </row>
    <row r="24" spans="2:18" ht="22.5" customHeight="1" x14ac:dyDescent="0.3">
      <c r="B24" s="14">
        <f>'1.운영진단 대상학과'!B24</f>
        <v>0</v>
      </c>
      <c r="C24" s="15">
        <f>'1.운영진단 대상학과'!C24</f>
        <v>0</v>
      </c>
      <c r="D24" s="146">
        <f>'1.운영진단 대상학과'!D24</f>
        <v>0</v>
      </c>
      <c r="E24" s="147">
        <f>'1.운영진단 대상학과'!E24</f>
        <v>0</v>
      </c>
      <c r="F24" s="15">
        <f>'1.운영진단 대상학과'!F24</f>
        <v>0</v>
      </c>
      <c r="G24" s="15">
        <f>'1.운영진단 대상학과'!G24</f>
        <v>0</v>
      </c>
      <c r="H24" s="180">
        <f>'1.운영진단 대상학과'!H24</f>
        <v>0</v>
      </c>
      <c r="I24" s="181"/>
      <c r="K24" s="65">
        <f>'2.(대학)1-1.2.1 운영조직 및 지원'!$L$8</f>
        <v>0</v>
      </c>
      <c r="L24" s="65" t="e">
        <f>'2.(대학)1-1.2.1 운영조직 및 지원'!$L$19</f>
        <v>#DIV/0!</v>
      </c>
      <c r="M24" s="65" t="e">
        <f>'3.(학과)2-1.1.2-① 전임교원 감의담당 비율'!G21</f>
        <v>#DIV/0!</v>
      </c>
      <c r="N24" s="65" t="e">
        <f>'4.(학과)2-1.1.4-①실험실습비'!G21</f>
        <v>#DIV/0!</v>
      </c>
      <c r="O24" s="65" t="e">
        <f>'5.(학과)2-1.1.4-②장학금 비율'!G21</f>
        <v>#DIV/0!</v>
      </c>
      <c r="P24" s="65" t="b">
        <f>'6.(학과)2-2.1.1-② 강의교과목 편성학점'!J23</f>
        <v>0</v>
      </c>
      <c r="Q24" s="65" t="e">
        <f>#REF!</f>
        <v>#REF!</v>
      </c>
      <c r="R24" s="65" t="e">
        <f>#REF!</f>
        <v>#REF!</v>
      </c>
    </row>
    <row r="25" spans="2:18" ht="22.5" customHeight="1" x14ac:dyDescent="0.3">
      <c r="B25" s="14">
        <f>'1.운영진단 대상학과'!B25</f>
        <v>0</v>
      </c>
      <c r="C25" s="15">
        <f>'1.운영진단 대상학과'!C25</f>
        <v>0</v>
      </c>
      <c r="D25" s="146">
        <f>'1.운영진단 대상학과'!D25</f>
        <v>0</v>
      </c>
      <c r="E25" s="147">
        <f>'1.운영진단 대상학과'!E25</f>
        <v>0</v>
      </c>
      <c r="F25" s="15">
        <f>'1.운영진단 대상학과'!F25</f>
        <v>0</v>
      </c>
      <c r="G25" s="15">
        <f>'1.운영진단 대상학과'!G25</f>
        <v>0</v>
      </c>
      <c r="H25" s="180">
        <f>'1.운영진단 대상학과'!H25</f>
        <v>0</v>
      </c>
      <c r="I25" s="181"/>
      <c r="K25" s="65">
        <f>'2.(대학)1-1.2.1 운영조직 및 지원'!$L$8</f>
        <v>0</v>
      </c>
      <c r="L25" s="65" t="e">
        <f>'2.(대학)1-1.2.1 운영조직 및 지원'!$L$19</f>
        <v>#DIV/0!</v>
      </c>
      <c r="M25" s="65" t="e">
        <f>'3.(학과)2-1.1.2-① 전임교원 감의담당 비율'!G22</f>
        <v>#DIV/0!</v>
      </c>
      <c r="N25" s="65" t="e">
        <f>'4.(학과)2-1.1.4-①실험실습비'!G22</f>
        <v>#DIV/0!</v>
      </c>
      <c r="O25" s="65" t="e">
        <f>'5.(학과)2-1.1.4-②장학금 비율'!G22</f>
        <v>#DIV/0!</v>
      </c>
      <c r="P25" s="65" t="b">
        <f>'6.(학과)2-2.1.1-② 강의교과목 편성학점'!J24</f>
        <v>0</v>
      </c>
      <c r="Q25" s="65" t="e">
        <f>#REF!</f>
        <v>#REF!</v>
      </c>
      <c r="R25" s="65" t="e">
        <f>#REF!</f>
        <v>#REF!</v>
      </c>
    </row>
    <row r="26" spans="2:18" ht="22.5" customHeight="1" x14ac:dyDescent="0.3">
      <c r="B26" s="14">
        <f>'1.운영진단 대상학과'!B26</f>
        <v>0</v>
      </c>
      <c r="C26" s="15">
        <f>'1.운영진단 대상학과'!C26</f>
        <v>0</v>
      </c>
      <c r="D26" s="146">
        <f>'1.운영진단 대상학과'!D26</f>
        <v>0</v>
      </c>
      <c r="E26" s="147">
        <f>'1.운영진단 대상학과'!E26</f>
        <v>0</v>
      </c>
      <c r="F26" s="15">
        <f>'1.운영진단 대상학과'!F26</f>
        <v>0</v>
      </c>
      <c r="G26" s="15">
        <f>'1.운영진단 대상학과'!G26</f>
        <v>0</v>
      </c>
      <c r="H26" s="180">
        <f>'1.운영진단 대상학과'!H26</f>
        <v>0</v>
      </c>
      <c r="I26" s="181"/>
      <c r="K26" s="65">
        <f>'2.(대학)1-1.2.1 운영조직 및 지원'!$L$8</f>
        <v>0</v>
      </c>
      <c r="L26" s="65" t="e">
        <f>'2.(대학)1-1.2.1 운영조직 및 지원'!$L$19</f>
        <v>#DIV/0!</v>
      </c>
      <c r="M26" s="65" t="e">
        <f>'3.(학과)2-1.1.2-① 전임교원 감의담당 비율'!G23</f>
        <v>#DIV/0!</v>
      </c>
      <c r="N26" s="65" t="e">
        <f>'4.(학과)2-1.1.4-①실험실습비'!G23</f>
        <v>#DIV/0!</v>
      </c>
      <c r="O26" s="65" t="e">
        <f>'5.(학과)2-1.1.4-②장학금 비율'!G23</f>
        <v>#DIV/0!</v>
      </c>
      <c r="P26" s="65" t="b">
        <f>'6.(학과)2-2.1.1-② 강의교과목 편성학점'!J25</f>
        <v>0</v>
      </c>
      <c r="Q26" s="65" t="e">
        <f>#REF!</f>
        <v>#REF!</v>
      </c>
      <c r="R26" s="65" t="e">
        <f>#REF!</f>
        <v>#REF!</v>
      </c>
    </row>
    <row r="27" spans="2:18" ht="22.5" customHeight="1" x14ac:dyDescent="0.3">
      <c r="B27" s="14">
        <f>'1.운영진단 대상학과'!B27</f>
        <v>0</v>
      </c>
      <c r="C27" s="15">
        <f>'1.운영진단 대상학과'!C27</f>
        <v>0</v>
      </c>
      <c r="D27" s="146">
        <f>'1.운영진단 대상학과'!D27</f>
        <v>0</v>
      </c>
      <c r="E27" s="147">
        <f>'1.운영진단 대상학과'!E27</f>
        <v>0</v>
      </c>
      <c r="F27" s="15">
        <f>'1.운영진단 대상학과'!F27</f>
        <v>0</v>
      </c>
      <c r="G27" s="15">
        <f>'1.운영진단 대상학과'!G27</f>
        <v>0</v>
      </c>
      <c r="H27" s="180">
        <f>'1.운영진단 대상학과'!H27</f>
        <v>0</v>
      </c>
      <c r="I27" s="181"/>
      <c r="K27" s="65">
        <f>'2.(대학)1-1.2.1 운영조직 및 지원'!$L$8</f>
        <v>0</v>
      </c>
      <c r="L27" s="65" t="e">
        <f>'2.(대학)1-1.2.1 운영조직 및 지원'!$L$19</f>
        <v>#DIV/0!</v>
      </c>
      <c r="M27" s="65" t="e">
        <f>'3.(학과)2-1.1.2-① 전임교원 감의담당 비율'!G24</f>
        <v>#DIV/0!</v>
      </c>
      <c r="N27" s="65" t="e">
        <f>'4.(학과)2-1.1.4-①실험실습비'!G24</f>
        <v>#DIV/0!</v>
      </c>
      <c r="O27" s="65" t="e">
        <f>'5.(학과)2-1.1.4-②장학금 비율'!G24</f>
        <v>#DIV/0!</v>
      </c>
      <c r="P27" s="65" t="b">
        <f>'6.(학과)2-2.1.1-② 강의교과목 편성학점'!J26</f>
        <v>0</v>
      </c>
      <c r="Q27" s="65" t="e">
        <f>#REF!</f>
        <v>#REF!</v>
      </c>
      <c r="R27" s="65" t="e">
        <f>#REF!</f>
        <v>#REF!</v>
      </c>
    </row>
    <row r="28" spans="2:18" ht="22.5" customHeight="1" x14ac:dyDescent="0.3">
      <c r="B28" s="14">
        <f>'1.운영진단 대상학과'!B28</f>
        <v>0</v>
      </c>
      <c r="C28" s="15">
        <f>'1.운영진단 대상학과'!C28</f>
        <v>0</v>
      </c>
      <c r="D28" s="146">
        <f>'1.운영진단 대상학과'!D28</f>
        <v>0</v>
      </c>
      <c r="E28" s="147">
        <f>'1.운영진단 대상학과'!E28</f>
        <v>0</v>
      </c>
      <c r="F28" s="15">
        <f>'1.운영진단 대상학과'!F28</f>
        <v>0</v>
      </c>
      <c r="G28" s="15">
        <f>'1.운영진단 대상학과'!G28</f>
        <v>0</v>
      </c>
      <c r="H28" s="180">
        <f>'1.운영진단 대상학과'!H28</f>
        <v>0</v>
      </c>
      <c r="I28" s="181"/>
      <c r="K28" s="65">
        <f>'2.(대학)1-1.2.1 운영조직 및 지원'!$L$8</f>
        <v>0</v>
      </c>
      <c r="L28" s="65" t="e">
        <f>'2.(대학)1-1.2.1 운영조직 및 지원'!$L$19</f>
        <v>#DIV/0!</v>
      </c>
      <c r="M28" s="65" t="e">
        <f>'3.(학과)2-1.1.2-① 전임교원 감의담당 비율'!G25</f>
        <v>#DIV/0!</v>
      </c>
      <c r="N28" s="65" t="e">
        <f>'4.(학과)2-1.1.4-①실험실습비'!G25</f>
        <v>#DIV/0!</v>
      </c>
      <c r="O28" s="65" t="e">
        <f>'5.(학과)2-1.1.4-②장학금 비율'!G25</f>
        <v>#DIV/0!</v>
      </c>
      <c r="P28" s="65" t="b">
        <f>'6.(학과)2-2.1.1-② 강의교과목 편성학점'!J27</f>
        <v>0</v>
      </c>
      <c r="Q28" s="65" t="e">
        <f>#REF!</f>
        <v>#REF!</v>
      </c>
      <c r="R28" s="65" t="e">
        <f>#REF!</f>
        <v>#REF!</v>
      </c>
    </row>
    <row r="29" spans="2:18" ht="22.5" customHeight="1" x14ac:dyDescent="0.3">
      <c r="B29" s="14">
        <f>'1.운영진단 대상학과'!B29</f>
        <v>0</v>
      </c>
      <c r="C29" s="15">
        <f>'1.운영진단 대상학과'!C29</f>
        <v>0</v>
      </c>
      <c r="D29" s="146">
        <f>'1.운영진단 대상학과'!D29</f>
        <v>0</v>
      </c>
      <c r="E29" s="147">
        <f>'1.운영진단 대상학과'!E29</f>
        <v>0</v>
      </c>
      <c r="F29" s="15">
        <f>'1.운영진단 대상학과'!F29</f>
        <v>0</v>
      </c>
      <c r="G29" s="15">
        <f>'1.운영진단 대상학과'!G29</f>
        <v>0</v>
      </c>
      <c r="H29" s="180">
        <f>'1.운영진단 대상학과'!H29</f>
        <v>0</v>
      </c>
      <c r="I29" s="181"/>
      <c r="K29" s="65">
        <f>'2.(대학)1-1.2.1 운영조직 및 지원'!$L$8</f>
        <v>0</v>
      </c>
      <c r="L29" s="65" t="e">
        <f>'2.(대학)1-1.2.1 운영조직 및 지원'!$L$19</f>
        <v>#DIV/0!</v>
      </c>
      <c r="M29" s="65" t="e">
        <f>'3.(학과)2-1.1.2-① 전임교원 감의담당 비율'!G26</f>
        <v>#DIV/0!</v>
      </c>
      <c r="N29" s="65" t="e">
        <f>'4.(학과)2-1.1.4-①실험실습비'!G26</f>
        <v>#DIV/0!</v>
      </c>
      <c r="O29" s="65" t="e">
        <f>'5.(학과)2-1.1.4-②장학금 비율'!G26</f>
        <v>#DIV/0!</v>
      </c>
      <c r="P29" s="65" t="b">
        <f>'6.(학과)2-2.1.1-② 강의교과목 편성학점'!J28</f>
        <v>0</v>
      </c>
      <c r="Q29" s="65" t="e">
        <f>#REF!</f>
        <v>#REF!</v>
      </c>
      <c r="R29" s="65" t="e">
        <f>#REF!</f>
        <v>#REF!</v>
      </c>
    </row>
    <row r="30" spans="2:18" ht="22.5" customHeight="1" x14ac:dyDescent="0.3">
      <c r="B30" s="14">
        <f>'1.운영진단 대상학과'!B30</f>
        <v>0</v>
      </c>
      <c r="C30" s="15">
        <f>'1.운영진단 대상학과'!C30</f>
        <v>0</v>
      </c>
      <c r="D30" s="146">
        <f>'1.운영진단 대상학과'!D30</f>
        <v>0</v>
      </c>
      <c r="E30" s="147">
        <f>'1.운영진단 대상학과'!E30</f>
        <v>0</v>
      </c>
      <c r="F30" s="15">
        <f>'1.운영진단 대상학과'!F30</f>
        <v>0</v>
      </c>
      <c r="G30" s="15">
        <f>'1.운영진단 대상학과'!G30</f>
        <v>0</v>
      </c>
      <c r="H30" s="180">
        <f>'1.운영진단 대상학과'!H30</f>
        <v>0</v>
      </c>
      <c r="I30" s="181"/>
      <c r="K30" s="65">
        <f>'2.(대학)1-1.2.1 운영조직 및 지원'!$L$8</f>
        <v>0</v>
      </c>
      <c r="L30" s="65" t="e">
        <f>'2.(대학)1-1.2.1 운영조직 및 지원'!$L$19</f>
        <v>#DIV/0!</v>
      </c>
      <c r="M30" s="65" t="e">
        <f>'3.(학과)2-1.1.2-① 전임교원 감의담당 비율'!G27</f>
        <v>#DIV/0!</v>
      </c>
      <c r="N30" s="65" t="e">
        <f>'4.(학과)2-1.1.4-①실험실습비'!G27</f>
        <v>#DIV/0!</v>
      </c>
      <c r="O30" s="65" t="e">
        <f>'5.(학과)2-1.1.4-②장학금 비율'!G27</f>
        <v>#DIV/0!</v>
      </c>
      <c r="P30" s="65" t="b">
        <f>'6.(학과)2-2.1.1-② 강의교과목 편성학점'!J29</f>
        <v>0</v>
      </c>
      <c r="Q30" s="65" t="e">
        <f>#REF!</f>
        <v>#REF!</v>
      </c>
      <c r="R30" s="65" t="e">
        <f>#REF!</f>
        <v>#REF!</v>
      </c>
    </row>
    <row r="31" spans="2:18" ht="22.5" customHeight="1" x14ac:dyDescent="0.3">
      <c r="B31" s="14">
        <f>'1.운영진단 대상학과'!B31</f>
        <v>0</v>
      </c>
      <c r="C31" s="15">
        <f>'1.운영진단 대상학과'!C31</f>
        <v>0</v>
      </c>
      <c r="D31" s="146">
        <f>'1.운영진단 대상학과'!D31</f>
        <v>0</v>
      </c>
      <c r="E31" s="147">
        <f>'1.운영진단 대상학과'!E31</f>
        <v>0</v>
      </c>
      <c r="F31" s="15">
        <f>'1.운영진단 대상학과'!F31</f>
        <v>0</v>
      </c>
      <c r="G31" s="15">
        <f>'1.운영진단 대상학과'!G31</f>
        <v>0</v>
      </c>
      <c r="H31" s="180">
        <f>'1.운영진단 대상학과'!H31</f>
        <v>0</v>
      </c>
      <c r="I31" s="181"/>
      <c r="K31" s="65">
        <f>'2.(대학)1-1.2.1 운영조직 및 지원'!$L$8</f>
        <v>0</v>
      </c>
      <c r="L31" s="65" t="e">
        <f>'2.(대학)1-1.2.1 운영조직 및 지원'!$L$19</f>
        <v>#DIV/0!</v>
      </c>
      <c r="M31" s="65" t="e">
        <f>'3.(학과)2-1.1.2-① 전임교원 감의담당 비율'!G28</f>
        <v>#DIV/0!</v>
      </c>
      <c r="N31" s="65" t="e">
        <f>'4.(학과)2-1.1.4-①실험실습비'!G28</f>
        <v>#DIV/0!</v>
      </c>
      <c r="O31" s="65" t="e">
        <f>'5.(학과)2-1.1.4-②장학금 비율'!G28</f>
        <v>#DIV/0!</v>
      </c>
      <c r="P31" s="65" t="b">
        <f>'6.(학과)2-2.1.1-② 강의교과목 편성학점'!J30</f>
        <v>0</v>
      </c>
      <c r="Q31" s="65" t="e">
        <f>#REF!</f>
        <v>#REF!</v>
      </c>
      <c r="R31" s="65" t="e">
        <f>#REF!</f>
        <v>#REF!</v>
      </c>
    </row>
    <row r="32" spans="2:18" ht="22.5" customHeight="1" x14ac:dyDescent="0.3">
      <c r="B32" s="14">
        <f>'1.운영진단 대상학과'!B32</f>
        <v>0</v>
      </c>
      <c r="C32" s="15">
        <f>'1.운영진단 대상학과'!C32</f>
        <v>0</v>
      </c>
      <c r="D32" s="146">
        <f>'1.운영진단 대상학과'!D32</f>
        <v>0</v>
      </c>
      <c r="E32" s="147">
        <f>'1.운영진단 대상학과'!E32</f>
        <v>0</v>
      </c>
      <c r="F32" s="15">
        <f>'1.운영진단 대상학과'!F32</f>
        <v>0</v>
      </c>
      <c r="G32" s="15">
        <f>'1.운영진단 대상학과'!G32</f>
        <v>0</v>
      </c>
      <c r="H32" s="180">
        <f>'1.운영진단 대상학과'!H32</f>
        <v>0</v>
      </c>
      <c r="I32" s="181"/>
      <c r="K32" s="65">
        <f>'2.(대학)1-1.2.1 운영조직 및 지원'!$L$8</f>
        <v>0</v>
      </c>
      <c r="L32" s="65" t="e">
        <f>'2.(대학)1-1.2.1 운영조직 및 지원'!$L$19</f>
        <v>#DIV/0!</v>
      </c>
      <c r="M32" s="65" t="e">
        <f>'3.(학과)2-1.1.2-① 전임교원 감의담당 비율'!G29</f>
        <v>#DIV/0!</v>
      </c>
      <c r="N32" s="65" t="e">
        <f>'4.(학과)2-1.1.4-①실험실습비'!G29</f>
        <v>#DIV/0!</v>
      </c>
      <c r="O32" s="65" t="e">
        <f>'5.(학과)2-1.1.4-②장학금 비율'!G29</f>
        <v>#DIV/0!</v>
      </c>
      <c r="P32" s="65" t="b">
        <f>'6.(학과)2-2.1.1-② 강의교과목 편성학점'!J31</f>
        <v>0</v>
      </c>
      <c r="Q32" s="65" t="e">
        <f>#REF!</f>
        <v>#REF!</v>
      </c>
      <c r="R32" s="65" t="e">
        <f>#REF!</f>
        <v>#REF!</v>
      </c>
    </row>
    <row r="33" spans="2:18" ht="22.5" customHeight="1" x14ac:dyDescent="0.3">
      <c r="B33" s="14">
        <f>'1.운영진단 대상학과'!B33</f>
        <v>0</v>
      </c>
      <c r="C33" s="15">
        <f>'1.운영진단 대상학과'!C33</f>
        <v>0</v>
      </c>
      <c r="D33" s="146">
        <f>'1.운영진단 대상학과'!D33</f>
        <v>0</v>
      </c>
      <c r="E33" s="147">
        <f>'1.운영진단 대상학과'!E33</f>
        <v>0</v>
      </c>
      <c r="F33" s="15">
        <f>'1.운영진단 대상학과'!F33</f>
        <v>0</v>
      </c>
      <c r="G33" s="15">
        <f>'1.운영진단 대상학과'!G33</f>
        <v>0</v>
      </c>
      <c r="H33" s="180">
        <f>'1.운영진단 대상학과'!H33</f>
        <v>0</v>
      </c>
      <c r="I33" s="181"/>
      <c r="K33" s="65">
        <f>'2.(대학)1-1.2.1 운영조직 및 지원'!$L$8</f>
        <v>0</v>
      </c>
      <c r="L33" s="65" t="e">
        <f>'2.(대학)1-1.2.1 운영조직 및 지원'!$L$19</f>
        <v>#DIV/0!</v>
      </c>
      <c r="M33" s="65" t="e">
        <f>'3.(학과)2-1.1.2-① 전임교원 감의담당 비율'!G30</f>
        <v>#DIV/0!</v>
      </c>
      <c r="N33" s="65" t="e">
        <f>'4.(학과)2-1.1.4-①실험실습비'!G30</f>
        <v>#DIV/0!</v>
      </c>
      <c r="O33" s="65" t="e">
        <f>'5.(학과)2-1.1.4-②장학금 비율'!G30</f>
        <v>#DIV/0!</v>
      </c>
      <c r="P33" s="65" t="b">
        <f>'6.(학과)2-2.1.1-② 강의교과목 편성학점'!J32</f>
        <v>0</v>
      </c>
      <c r="Q33" s="65" t="e">
        <f>#REF!</f>
        <v>#REF!</v>
      </c>
      <c r="R33" s="65" t="e">
        <f>#REF!</f>
        <v>#REF!</v>
      </c>
    </row>
    <row r="34" spans="2:18" ht="22.5" customHeight="1" thickBot="1" x14ac:dyDescent="0.35">
      <c r="B34" s="14">
        <f>'1.운영진단 대상학과'!B34</f>
        <v>0</v>
      </c>
      <c r="C34" s="15">
        <f>'1.운영진단 대상학과'!C34</f>
        <v>0</v>
      </c>
      <c r="D34" s="146">
        <f>'1.운영진단 대상학과'!D34</f>
        <v>0</v>
      </c>
      <c r="E34" s="147">
        <f>'1.운영진단 대상학과'!E34</f>
        <v>0</v>
      </c>
      <c r="F34" s="15">
        <f>'1.운영진단 대상학과'!F34</f>
        <v>0</v>
      </c>
      <c r="G34" s="15">
        <f>'1.운영진단 대상학과'!G34</f>
        <v>0</v>
      </c>
      <c r="H34" s="180">
        <f>'1.운영진단 대상학과'!H34</f>
        <v>0</v>
      </c>
      <c r="I34" s="181"/>
      <c r="K34" s="65">
        <f>'2.(대학)1-1.2.1 운영조직 및 지원'!$L$8</f>
        <v>0</v>
      </c>
      <c r="L34" s="65" t="e">
        <f>'2.(대학)1-1.2.1 운영조직 및 지원'!$L$19</f>
        <v>#DIV/0!</v>
      </c>
      <c r="M34" s="65" t="e">
        <f>'3.(학과)2-1.1.2-① 전임교원 감의담당 비율'!G31</f>
        <v>#DIV/0!</v>
      </c>
      <c r="N34" s="65" t="e">
        <f>'4.(학과)2-1.1.4-①실험실습비'!G31</f>
        <v>#DIV/0!</v>
      </c>
      <c r="O34" s="65" t="e">
        <f>'5.(학과)2-1.1.4-②장학금 비율'!G31</f>
        <v>#DIV/0!</v>
      </c>
      <c r="P34" s="65" t="b">
        <f>'6.(학과)2-2.1.1-② 강의교과목 편성학점'!J33</f>
        <v>0</v>
      </c>
      <c r="Q34" s="65" t="e">
        <f>#REF!</f>
        <v>#REF!</v>
      </c>
      <c r="R34" s="65" t="e">
        <f>#REF!</f>
        <v>#REF!</v>
      </c>
    </row>
    <row r="35" spans="2:18" ht="18" thickBot="1" x14ac:dyDescent="0.35">
      <c r="G35" s="16" t="s">
        <v>22</v>
      </c>
      <c r="H35" s="182">
        <f>COUNTA($E$10:$E$34)</f>
        <v>25</v>
      </c>
      <c r="I35" s="183"/>
    </row>
    <row r="37" spans="2:18" x14ac:dyDescent="0.3">
      <c r="C37" s="17"/>
    </row>
    <row r="38" spans="2:18" hidden="1" x14ac:dyDescent="0.3">
      <c r="B38" s="17" t="s">
        <v>18</v>
      </c>
      <c r="C38" s="17">
        <f>COUNTIF($B$10:$B$34,C37)</f>
        <v>25</v>
      </c>
    </row>
    <row r="39" spans="2:18" hidden="1" x14ac:dyDescent="0.3">
      <c r="B39" s="17">
        <f>COUNTIF($B$10:$B$34,B38)</f>
        <v>0</v>
      </c>
      <c r="C39" s="17" t="s">
        <v>16</v>
      </c>
    </row>
    <row r="40" spans="2:18" hidden="1" x14ac:dyDescent="0.3">
      <c r="B40" s="17" t="s">
        <v>17</v>
      </c>
      <c r="C40" s="17">
        <f>COUNTIF($F$10:$F$34,C39)</f>
        <v>0</v>
      </c>
    </row>
    <row r="41" spans="2:18" hidden="1" x14ac:dyDescent="0.3">
      <c r="B41" s="17">
        <f>COUNTIF($F$10:$F$34,B40)</f>
        <v>0</v>
      </c>
    </row>
  </sheetData>
  <mergeCells count="32">
    <mergeCell ref="H30:I30"/>
    <mergeCell ref="H34:I34"/>
    <mergeCell ref="H35:I35"/>
    <mergeCell ref="H31:I31"/>
    <mergeCell ref="H32:I32"/>
    <mergeCell ref="H33:I33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H9:I9"/>
    <mergeCell ref="B2:I2"/>
    <mergeCell ref="C4:G4"/>
    <mergeCell ref="H4:I4"/>
    <mergeCell ref="B5:B6"/>
    <mergeCell ref="B8:I8"/>
  </mergeCells>
  <phoneticPr fontId="7" type="noConversion"/>
  <dataValidations count="6">
    <dataValidation type="list" allowBlank="1" showInputMessage="1" showErrorMessage="1" sqref="H6:I6" xr:uid="{00000000-0002-0000-0100-000000000000}">
      <formula1>"ㅇ"</formula1>
    </dataValidation>
    <dataValidation type="list" allowBlank="1" showInputMessage="1" showErrorMessage="1" errorTitle="과정구분" error="'경력있는' '경력없는' 중 선택" promptTitle="과정구분" prompt="'경력있는' '경력없는' 중 선택" sqref="B10:B34" xr:uid="{00000000-0002-0000-0100-000001000000}">
      <formula1>"경력있는,경력없는"</formula1>
    </dataValidation>
    <dataValidation type="list" allowBlank="1" showInputMessage="1" showErrorMessage="1" errorTitle="계열" error="'인문사회' '자연과학' '공학' '예체능' 중 선택" promptTitle="계열" prompt="'인문사회' '자연과학' '공학' '예체능' 중 선택" sqref="C10:C34" xr:uid="{00000000-0002-0000-0100-000002000000}">
      <formula1>"인문사회,자연과학,공학,예체능"</formula1>
    </dataValidation>
    <dataValidation type="list" allowBlank="1" showInputMessage="1" showErrorMessage="1" errorTitle="주/야간" error="'주' '야' 중 선택" promptTitle="주/야간" prompt="'주' '야' 중 선택" sqref="F10:F34" xr:uid="{00000000-0002-0000-0100-000003000000}">
      <formula1>"주,야"</formula1>
    </dataValidation>
    <dataValidation type="list" allowBlank="1" showInputMessage="1" showErrorMessage="1" errorTitle="수업연한" error="'1' '2' 중 선택" promptTitle="수업연한" prompt="'1' '2' 중 선택" sqref="G10:G34" xr:uid="{00000000-0002-0000-0100-000004000000}">
      <formula1>"1,2"</formula1>
    </dataValidation>
    <dataValidation type="whole" allowBlank="1" showInputMessage="1" showErrorMessage="1" errorTitle="모집정원" error="정수(숫자)로 입력" promptTitle="모집정원" prompt="정수(숫자)로 입력" sqref="H10:I34" xr:uid="{00000000-0002-0000-0100-000005000000}">
      <formula1>0</formula1>
      <formula2>1000</formula2>
    </dataValidation>
  </dataValidations>
  <pageMargins left="0.25" right="0.25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"/>
  <sheetViews>
    <sheetView workbookViewId="0">
      <pane xSplit="1" ySplit="7" topLeftCell="B8" activePane="bottomRight" state="frozen"/>
      <selection activeCell="O15" sqref="O15"/>
      <selection pane="topRight" activeCell="O15" sqref="O15"/>
      <selection pane="bottomLeft" activeCell="O15" sqref="O15"/>
      <selection pane="bottomRight" activeCell="B8" sqref="B8"/>
    </sheetView>
  </sheetViews>
  <sheetFormatPr defaultRowHeight="16.5" x14ac:dyDescent="0.3"/>
  <cols>
    <col min="1" max="1" width="23.75" customWidth="1"/>
    <col min="2" max="2" width="20.5" customWidth="1"/>
    <col min="3" max="3" width="13.125" customWidth="1"/>
    <col min="4" max="4" width="16.125" customWidth="1"/>
    <col min="9" max="9" width="9.75" customWidth="1"/>
    <col min="10" max="10" width="9.375" customWidth="1"/>
    <col min="12" max="12" width="10.125" hidden="1" customWidth="1"/>
    <col min="13" max="13" width="9" hidden="1" customWidth="1"/>
    <col min="14" max="14" width="22.25" hidden="1" customWidth="1"/>
    <col min="15" max="23" width="9" hidden="1" customWidth="1"/>
    <col min="24" max="24" width="0" hidden="1" customWidth="1"/>
  </cols>
  <sheetData>
    <row r="1" spans="1:21" ht="17.25" thickBot="1" x14ac:dyDescent="0.35"/>
    <row r="2" spans="1:21" ht="27" thickBot="1" x14ac:dyDescent="0.35">
      <c r="A2" s="89" t="s">
        <v>54</v>
      </c>
    </row>
    <row r="3" spans="1:21" ht="18" customHeight="1" thickBot="1" x14ac:dyDescent="0.35">
      <c r="A3" s="213" t="s">
        <v>24</v>
      </c>
      <c r="B3" s="191"/>
      <c r="C3" s="191"/>
      <c r="D3" s="191"/>
      <c r="E3" s="191"/>
      <c r="F3" s="191"/>
      <c r="G3" s="192"/>
      <c r="H3" s="18"/>
      <c r="I3" s="18"/>
      <c r="J3" s="18"/>
      <c r="K3" s="18"/>
      <c r="L3" s="18"/>
      <c r="M3" s="18"/>
      <c r="N3" s="19" t="s">
        <v>23</v>
      </c>
      <c r="O3" s="18"/>
      <c r="P3" s="18"/>
      <c r="Q3" s="18"/>
      <c r="R3" s="18"/>
      <c r="S3" s="18"/>
      <c r="T3" s="18"/>
      <c r="U3" s="18"/>
    </row>
    <row r="4" spans="1:21" ht="18" customHeight="1" thickTop="1" thickBot="1" x14ac:dyDescent="0.35">
      <c r="A4" s="193"/>
      <c r="B4" s="194"/>
      <c r="C4" s="194"/>
      <c r="D4" s="194"/>
      <c r="E4" s="194"/>
      <c r="F4" s="194"/>
      <c r="G4" s="195"/>
      <c r="J4" s="18"/>
      <c r="K4" s="18"/>
      <c r="L4" s="18"/>
      <c r="M4" s="18"/>
      <c r="N4" s="196" t="s">
        <v>25</v>
      </c>
      <c r="O4" s="198" t="s">
        <v>26</v>
      </c>
      <c r="P4" s="199"/>
      <c r="Q4" s="199"/>
      <c r="R4" s="199"/>
      <c r="S4" s="200"/>
      <c r="T4" s="18"/>
      <c r="U4" s="18"/>
    </row>
    <row r="5" spans="1:21" s="162" customFormat="1" ht="21" customHeight="1" thickBot="1" x14ac:dyDescent="0.35">
      <c r="A5" s="166" t="s">
        <v>120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97"/>
      <c r="O5" s="164">
        <v>5</v>
      </c>
      <c r="P5" s="164">
        <v>4</v>
      </c>
      <c r="Q5" s="164">
        <v>3</v>
      </c>
      <c r="R5" s="164">
        <v>2</v>
      </c>
      <c r="S5" s="165">
        <v>1</v>
      </c>
      <c r="T5" s="163"/>
      <c r="U5" s="163"/>
    </row>
    <row r="6" spans="1:21" ht="33.75" customHeight="1" thickTop="1" thickBot="1" x14ac:dyDescent="0.35">
      <c r="A6" s="209" t="s">
        <v>0</v>
      </c>
      <c r="B6" s="201" t="s">
        <v>27</v>
      </c>
      <c r="C6" s="202"/>
      <c r="D6" s="203" t="s">
        <v>28</v>
      </c>
      <c r="E6" s="205" t="s">
        <v>29</v>
      </c>
      <c r="F6" s="206"/>
      <c r="G6" s="207"/>
      <c r="H6" s="208" t="s">
        <v>30</v>
      </c>
      <c r="I6" s="206"/>
      <c r="J6" s="206"/>
      <c r="K6" s="207"/>
      <c r="L6" s="211" t="s">
        <v>45</v>
      </c>
      <c r="M6" s="18"/>
      <c r="N6" s="20" t="s">
        <v>31</v>
      </c>
      <c r="O6" s="21" t="s">
        <v>32</v>
      </c>
      <c r="P6" s="21" t="s">
        <v>33</v>
      </c>
      <c r="Q6" s="21" t="s">
        <v>34</v>
      </c>
      <c r="R6" s="21" t="s">
        <v>35</v>
      </c>
      <c r="S6" s="22" t="s">
        <v>36</v>
      </c>
      <c r="T6" s="18"/>
      <c r="U6" s="23">
        <f>IF($K$8&gt;=2.5,5,IF($K$8&gt;=2,4,(IF($K$8&gt;=1.5,3,(IF($K$8&gt;=1,2,(IF($K$8&gt;=0.5,1,0))))))))</f>
        <v>0</v>
      </c>
    </row>
    <row r="7" spans="1:21" ht="42" thickTop="1" thickBot="1" x14ac:dyDescent="0.35">
      <c r="A7" s="210"/>
      <c r="B7" s="66" t="s">
        <v>3</v>
      </c>
      <c r="C7" s="67" t="s">
        <v>37</v>
      </c>
      <c r="D7" s="204"/>
      <c r="E7" s="68" t="s">
        <v>38</v>
      </c>
      <c r="F7" s="68" t="s">
        <v>39</v>
      </c>
      <c r="G7" s="69" t="s">
        <v>40</v>
      </c>
      <c r="H7" s="125" t="s">
        <v>41</v>
      </c>
      <c r="I7" s="68" t="s">
        <v>42</v>
      </c>
      <c r="J7" s="68" t="s">
        <v>43</v>
      </c>
      <c r="K7" s="69" t="s">
        <v>44</v>
      </c>
      <c r="L7" s="212"/>
      <c r="M7" s="18"/>
      <c r="N7" s="24" t="s">
        <v>46</v>
      </c>
      <c r="O7" s="25" t="s">
        <v>47</v>
      </c>
      <c r="P7" s="25" t="s">
        <v>48</v>
      </c>
      <c r="Q7" s="25" t="s">
        <v>49</v>
      </c>
      <c r="R7" s="26" t="s">
        <v>36</v>
      </c>
      <c r="S7" s="27" t="s">
        <v>51</v>
      </c>
      <c r="T7" s="18"/>
      <c r="U7" s="28">
        <f>IF($K$8&gt;=2,5,IF($K$8&gt;=1.5,4,(IF($K$8&gt;=1,3,(IF($K$8&gt;=0.5,2,0))))))</f>
        <v>0</v>
      </c>
    </row>
    <row r="8" spans="1:21" ht="46.5" customHeight="1" thickTop="1" thickBot="1" x14ac:dyDescent="0.35">
      <c r="A8" s="150">
        <f>'1.운영진단 대상학과'!$C$4</f>
        <v>0</v>
      </c>
      <c r="B8" s="78"/>
      <c r="C8" s="79"/>
      <c r="D8" s="80"/>
      <c r="E8" s="81"/>
      <c r="F8" s="81"/>
      <c r="G8" s="82">
        <f>SUM(E8:F8)</f>
        <v>0</v>
      </c>
      <c r="H8" s="126">
        <f>E8*1</f>
        <v>0</v>
      </c>
      <c r="I8" s="168">
        <f>IF(F8&lt;=3,F8*0.5,1.5)</f>
        <v>0</v>
      </c>
      <c r="J8" s="83">
        <f>IF(C8="있음",0.5,0)</f>
        <v>0</v>
      </c>
      <c r="K8" s="127">
        <f>H8+I8+J8</f>
        <v>0</v>
      </c>
      <c r="L8" s="124">
        <f>IF($D8&gt;=200,$U$6,IF($D8&gt;=100,$U$7,$U$8))</f>
        <v>0</v>
      </c>
      <c r="M8" s="29"/>
      <c r="N8" s="30" t="s">
        <v>52</v>
      </c>
      <c r="O8" s="31" t="s">
        <v>48</v>
      </c>
      <c r="P8" s="31" t="s">
        <v>49</v>
      </c>
      <c r="Q8" s="26" t="s">
        <v>50</v>
      </c>
      <c r="R8" s="37" t="s">
        <v>51</v>
      </c>
      <c r="S8" s="32" t="s">
        <v>51</v>
      </c>
      <c r="T8" s="29"/>
      <c r="U8" s="167">
        <f>IF($K$8&gt;=1.5,5,(IF($K$8&gt;=1,4,(IF($K$8&gt;=0.5,3,0)))))</f>
        <v>0</v>
      </c>
    </row>
    <row r="9" spans="1:21" ht="17.25" thickTop="1" x14ac:dyDescent="0.3"/>
    <row r="13" spans="1:21" ht="17.25" thickBot="1" x14ac:dyDescent="0.35"/>
    <row r="14" spans="1:21" ht="27" thickBot="1" x14ac:dyDescent="0.35">
      <c r="A14" s="89" t="s">
        <v>54</v>
      </c>
    </row>
    <row r="15" spans="1:21" ht="18" customHeight="1" x14ac:dyDescent="0.3">
      <c r="A15" s="190" t="s">
        <v>55</v>
      </c>
      <c r="B15" s="191"/>
      <c r="C15" s="191"/>
      <c r="D15" s="191"/>
      <c r="E15" s="191"/>
      <c r="F15" s="191"/>
      <c r="G15" s="192"/>
      <c r="H15" s="18"/>
      <c r="I15" s="18"/>
      <c r="J15" s="18"/>
      <c r="K15" s="18"/>
    </row>
    <row r="16" spans="1:21" ht="18" customHeight="1" thickBot="1" x14ac:dyDescent="0.35">
      <c r="A16" s="193"/>
      <c r="B16" s="194"/>
      <c r="C16" s="194"/>
      <c r="D16" s="194"/>
      <c r="E16" s="194"/>
      <c r="F16" s="194"/>
      <c r="G16" s="195"/>
      <c r="H16" s="18"/>
      <c r="I16" s="18"/>
      <c r="J16" s="18"/>
      <c r="K16" s="18"/>
    </row>
    <row r="17" spans="1:21" ht="21" customHeight="1" thickBot="1" x14ac:dyDescent="0.35">
      <c r="A17" s="166" t="s">
        <v>121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21" ht="48" customHeight="1" thickTop="1" thickBot="1" x14ac:dyDescent="0.35">
      <c r="A18" s="84" t="s">
        <v>0</v>
      </c>
      <c r="B18" s="85" t="s">
        <v>59</v>
      </c>
      <c r="C18" s="85" t="s">
        <v>56</v>
      </c>
      <c r="D18" s="85" t="s">
        <v>57</v>
      </c>
      <c r="E18" s="184" t="s">
        <v>58</v>
      </c>
      <c r="F18" s="185"/>
      <c r="G18" s="186"/>
      <c r="L18" s="40" t="s">
        <v>45</v>
      </c>
      <c r="N18" s="90" t="s">
        <v>60</v>
      </c>
      <c r="O18" s="91" t="s">
        <v>61</v>
      </c>
      <c r="P18" s="91" t="s">
        <v>62</v>
      </c>
      <c r="Q18" s="91" t="s">
        <v>63</v>
      </c>
      <c r="R18" s="91" t="s">
        <v>64</v>
      </c>
      <c r="S18" s="92" t="s">
        <v>65</v>
      </c>
      <c r="T18" s="18"/>
      <c r="U18" s="18"/>
    </row>
    <row r="19" spans="1:21" ht="44.25" customHeight="1" thickTop="1" thickBot="1" x14ac:dyDescent="0.35">
      <c r="A19" s="151">
        <f>'1.운영진단 대상학과'!$C$4</f>
        <v>0</v>
      </c>
      <c r="B19" s="86"/>
      <c r="C19" s="87">
        <f>G8</f>
        <v>0</v>
      </c>
      <c r="D19" s="88"/>
      <c r="E19" s="187" t="e">
        <f>ROUND((D19/(B19+C19)),3)</f>
        <v>#DIV/0!</v>
      </c>
      <c r="F19" s="188"/>
      <c r="G19" s="189"/>
      <c r="H19" s="96"/>
      <c r="L19" s="128" t="e">
        <f>$U$19</f>
        <v>#DIV/0!</v>
      </c>
      <c r="N19" s="93" t="s">
        <v>26</v>
      </c>
      <c r="O19" s="94">
        <v>3</v>
      </c>
      <c r="P19" s="94">
        <v>2.5</v>
      </c>
      <c r="Q19" s="94">
        <v>2</v>
      </c>
      <c r="R19" s="94">
        <v>1.5</v>
      </c>
      <c r="S19" s="95">
        <v>1</v>
      </c>
      <c r="T19" s="18"/>
      <c r="U19" s="103" t="e">
        <f>IF($E$19&gt;=0.5,3,IF($E$719=0.4,2.5,(IF($E$19&gt;=0.3,2,(IF($E$19&gt;=0.195,1.5,(IF($E$19&lt;0.194,1,0))))))))</f>
        <v>#DIV/0!</v>
      </c>
    </row>
    <row r="20" spans="1:21" ht="17.25" thickTop="1" x14ac:dyDescent="0.3"/>
  </sheetData>
  <sheetProtection algorithmName="SHA-512" hashValue="4m5xehcQ+ph6vWaWLHhbrYduEOPdS+UAoCcetkAETalLuF+qUEASUeoMeFa0ZCYgDWf8E5LLQx06NwgWw0fUqg==" saltValue="dptxNTSo6HgnnJEblVc3qg==" spinCount="100000" sheet="1" objects="1" scenarios="1"/>
  <mergeCells count="12">
    <mergeCell ref="E18:G18"/>
    <mergeCell ref="E19:G19"/>
    <mergeCell ref="A15:G16"/>
    <mergeCell ref="N4:N5"/>
    <mergeCell ref="O4:S4"/>
    <mergeCell ref="B6:C6"/>
    <mergeCell ref="D6:D7"/>
    <mergeCell ref="E6:G6"/>
    <mergeCell ref="H6:K6"/>
    <mergeCell ref="A6:A7"/>
    <mergeCell ref="L6:L7"/>
    <mergeCell ref="A3:G4"/>
  </mergeCells>
  <phoneticPr fontId="7" type="noConversion"/>
  <dataValidations xWindow="486" yWindow="483" count="3">
    <dataValidation type="whole" allowBlank="1" showInputMessage="1" showErrorMessage="1" error="정수만 입력할 수 있습니다." sqref="E8:F8" xr:uid="{00000000-0002-0000-0200-000000000000}">
      <formula1>0</formula1>
      <formula2>10</formula2>
    </dataValidation>
    <dataValidation type="list" allowBlank="1" showInputMessage="1" showErrorMessage="1" errorTitle="목록에서 선택" error="목록에서 선택하세요." promptTitle="목록선택" prompt="목록에서 &quot;있음&quot;,&quot;없음&quot; 중 선택" sqref="C8" xr:uid="{00000000-0002-0000-0200-000001000000}">
      <formula1>"있음,없음"</formula1>
    </dataValidation>
    <dataValidation type="whole" allowBlank="1" showInputMessage="1" showErrorMessage="1" error="정수로만 기입" sqref="B19" xr:uid="{00000000-0002-0000-0200-000002000000}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workbookViewId="0">
      <pane xSplit="2" ySplit="6" topLeftCell="C7" activePane="bottomRight" state="frozen"/>
      <selection activeCell="O15" sqref="O15"/>
      <selection pane="topRight" activeCell="O15" sqref="O15"/>
      <selection pane="bottomLeft" activeCell="O15" sqref="O15"/>
      <selection pane="bottomRight" activeCell="C7" sqref="C7"/>
    </sheetView>
  </sheetViews>
  <sheetFormatPr defaultRowHeight="16.5" x14ac:dyDescent="0.3"/>
  <cols>
    <col min="1" max="1" width="18.375" customWidth="1"/>
    <col min="2" max="2" width="21.125" style="34" customWidth="1"/>
    <col min="3" max="3" width="18.375" customWidth="1"/>
    <col min="4" max="4" width="17.875" customWidth="1"/>
    <col min="5" max="5" width="18.5" style="96" customWidth="1"/>
    <col min="6" max="6" width="17.875" customWidth="1"/>
    <col min="7" max="7" width="15.75" style="96" hidden="1" customWidth="1"/>
    <col min="8" max="8" width="9.75" customWidth="1"/>
    <col min="9" max="9" width="9.375" customWidth="1"/>
  </cols>
  <sheetData>
    <row r="1" spans="1:9" ht="17.25" thickBot="1" x14ac:dyDescent="0.35"/>
    <row r="2" spans="1:9" ht="27" thickBot="1" x14ac:dyDescent="0.35">
      <c r="A2" s="214" t="s">
        <v>66</v>
      </c>
      <c r="B2" s="215"/>
    </row>
    <row r="3" spans="1:9" ht="18" customHeight="1" x14ac:dyDescent="0.3">
      <c r="A3" s="216" t="s">
        <v>71</v>
      </c>
      <c r="B3" s="217"/>
      <c r="C3" s="217"/>
      <c r="D3" s="217"/>
      <c r="E3" s="217"/>
      <c r="F3" s="218"/>
      <c r="G3" s="97"/>
      <c r="H3" s="18"/>
      <c r="I3" s="18"/>
    </row>
    <row r="4" spans="1:9" ht="18" customHeight="1" thickBot="1" x14ac:dyDescent="0.35">
      <c r="A4" s="219"/>
      <c r="B4" s="220"/>
      <c r="C4" s="220"/>
      <c r="D4" s="220"/>
      <c r="E4" s="220"/>
      <c r="F4" s="221"/>
      <c r="I4" s="18"/>
    </row>
    <row r="5" spans="1:9" ht="21" customHeight="1" thickBot="1" x14ac:dyDescent="0.35">
      <c r="A5" s="166" t="s">
        <v>122</v>
      </c>
      <c r="C5" s="18"/>
      <c r="D5" s="18"/>
      <c r="E5" s="97"/>
      <c r="F5" s="18"/>
      <c r="G5" s="97"/>
      <c r="H5" s="18"/>
      <c r="I5" s="18"/>
    </row>
    <row r="6" spans="1:9" ht="48" customHeight="1" thickTop="1" thickBot="1" x14ac:dyDescent="0.35">
      <c r="A6" s="77" t="s">
        <v>0</v>
      </c>
      <c r="B6" s="39" t="s">
        <v>53</v>
      </c>
      <c r="C6" s="118" t="s">
        <v>67</v>
      </c>
      <c r="D6" s="119" t="s">
        <v>68</v>
      </c>
      <c r="E6" s="120" t="s">
        <v>69</v>
      </c>
      <c r="F6" s="121" t="s">
        <v>70</v>
      </c>
      <c r="G6" s="98" t="s">
        <v>45</v>
      </c>
    </row>
    <row r="7" spans="1:9" ht="36.75" customHeight="1" thickTop="1" x14ac:dyDescent="0.3">
      <c r="A7" s="152">
        <f>'1.운영진단 대상학과'!$C$4</f>
        <v>0</v>
      </c>
      <c r="B7" s="153">
        <f>'1.운영진단 대상학과'!E10</f>
        <v>0</v>
      </c>
      <c r="C7" s="36"/>
      <c r="D7" s="129"/>
      <c r="E7" s="131" t="e">
        <f>ROUND((D7/C7*100), 2)</f>
        <v>#DIV/0!</v>
      </c>
      <c r="F7" s="132" t="e">
        <f>ROUND(E7/15,2)</f>
        <v>#DIV/0!</v>
      </c>
      <c r="G7" s="99" t="e">
        <f>IF(F7&gt;=2,"2",IF(F7&lt;=0.4,"0.4",F7))</f>
        <v>#DIV/0!</v>
      </c>
    </row>
    <row r="8" spans="1:9" ht="30" customHeight="1" x14ac:dyDescent="0.3">
      <c r="A8" s="154">
        <f>'1.운영진단 대상학과'!$C$4</f>
        <v>0</v>
      </c>
      <c r="B8" s="155">
        <f>'1.운영진단 대상학과'!E11</f>
        <v>0</v>
      </c>
      <c r="C8" s="36"/>
      <c r="D8" s="129"/>
      <c r="E8" s="131" t="e">
        <f t="shared" ref="E8:E31" si="0">ROUND((D8/C8*100), 2)</f>
        <v>#DIV/0!</v>
      </c>
      <c r="F8" s="132" t="e">
        <f t="shared" ref="F8:F31" si="1">ROUND(E8/15,2)</f>
        <v>#DIV/0!</v>
      </c>
      <c r="G8" s="100" t="e">
        <f t="shared" ref="G8:G31" si="2">IF(F8&gt;=2,"2",IF(F8&lt;=0.4,"0.4",F8))</f>
        <v>#DIV/0!</v>
      </c>
    </row>
    <row r="9" spans="1:9" ht="30" customHeight="1" x14ac:dyDescent="0.3">
      <c r="A9" s="154">
        <f>'1.운영진단 대상학과'!$C$4</f>
        <v>0</v>
      </c>
      <c r="B9" s="155">
        <f>'1.운영진단 대상학과'!E12</f>
        <v>0</v>
      </c>
      <c r="C9" s="36"/>
      <c r="D9" s="129"/>
      <c r="E9" s="131" t="e">
        <f t="shared" si="0"/>
        <v>#DIV/0!</v>
      </c>
      <c r="F9" s="132" t="e">
        <f t="shared" si="1"/>
        <v>#DIV/0!</v>
      </c>
      <c r="G9" s="100" t="e">
        <f t="shared" si="2"/>
        <v>#DIV/0!</v>
      </c>
    </row>
    <row r="10" spans="1:9" ht="30" customHeight="1" x14ac:dyDescent="0.3">
      <c r="A10" s="154">
        <f>'1.운영진단 대상학과'!$C$4</f>
        <v>0</v>
      </c>
      <c r="B10" s="155">
        <f>'1.운영진단 대상학과'!E13</f>
        <v>0</v>
      </c>
      <c r="C10" s="36"/>
      <c r="D10" s="129"/>
      <c r="E10" s="131" t="e">
        <f t="shared" si="0"/>
        <v>#DIV/0!</v>
      </c>
      <c r="F10" s="132" t="e">
        <f t="shared" si="1"/>
        <v>#DIV/0!</v>
      </c>
      <c r="G10" s="100" t="e">
        <f t="shared" si="2"/>
        <v>#DIV/0!</v>
      </c>
    </row>
    <row r="11" spans="1:9" ht="30" customHeight="1" x14ac:dyDescent="0.3">
      <c r="A11" s="154">
        <f>'1.운영진단 대상학과'!$C$4</f>
        <v>0</v>
      </c>
      <c r="B11" s="155">
        <f>'1.운영진단 대상학과'!E14</f>
        <v>0</v>
      </c>
      <c r="C11" s="36"/>
      <c r="D11" s="129"/>
      <c r="E11" s="131" t="e">
        <f t="shared" si="0"/>
        <v>#DIV/0!</v>
      </c>
      <c r="F11" s="132" t="e">
        <f t="shared" si="1"/>
        <v>#DIV/0!</v>
      </c>
      <c r="G11" s="100" t="e">
        <f t="shared" si="2"/>
        <v>#DIV/0!</v>
      </c>
    </row>
    <row r="12" spans="1:9" ht="30" customHeight="1" x14ac:dyDescent="0.3">
      <c r="A12" s="154">
        <f>'1.운영진단 대상학과'!$C$4</f>
        <v>0</v>
      </c>
      <c r="B12" s="155">
        <f>'1.운영진단 대상학과'!E15</f>
        <v>0</v>
      </c>
      <c r="C12" s="36"/>
      <c r="D12" s="129"/>
      <c r="E12" s="131" t="e">
        <f t="shared" si="0"/>
        <v>#DIV/0!</v>
      </c>
      <c r="F12" s="132" t="e">
        <f t="shared" si="1"/>
        <v>#DIV/0!</v>
      </c>
      <c r="G12" s="100" t="e">
        <f t="shared" si="2"/>
        <v>#DIV/0!</v>
      </c>
    </row>
    <row r="13" spans="1:9" ht="30" customHeight="1" x14ac:dyDescent="0.3">
      <c r="A13" s="154">
        <f>'1.운영진단 대상학과'!$C$4</f>
        <v>0</v>
      </c>
      <c r="B13" s="155">
        <f>'1.운영진단 대상학과'!E16</f>
        <v>0</v>
      </c>
      <c r="C13" s="36"/>
      <c r="D13" s="129"/>
      <c r="E13" s="131" t="e">
        <f t="shared" si="0"/>
        <v>#DIV/0!</v>
      </c>
      <c r="F13" s="132" t="e">
        <f t="shared" si="1"/>
        <v>#DIV/0!</v>
      </c>
      <c r="G13" s="100" t="e">
        <f t="shared" si="2"/>
        <v>#DIV/0!</v>
      </c>
    </row>
    <row r="14" spans="1:9" ht="30" customHeight="1" x14ac:dyDescent="0.3">
      <c r="A14" s="154">
        <f>'1.운영진단 대상학과'!$C$4</f>
        <v>0</v>
      </c>
      <c r="B14" s="155">
        <f>'1.운영진단 대상학과'!E17</f>
        <v>0</v>
      </c>
      <c r="C14" s="36"/>
      <c r="D14" s="129"/>
      <c r="E14" s="131" t="e">
        <f t="shared" si="0"/>
        <v>#DIV/0!</v>
      </c>
      <c r="F14" s="132" t="e">
        <f t="shared" si="1"/>
        <v>#DIV/0!</v>
      </c>
      <c r="G14" s="100" t="e">
        <f t="shared" si="2"/>
        <v>#DIV/0!</v>
      </c>
    </row>
    <row r="15" spans="1:9" ht="30" customHeight="1" x14ac:dyDescent="0.3">
      <c r="A15" s="154">
        <f>'1.운영진단 대상학과'!$C$4</f>
        <v>0</v>
      </c>
      <c r="B15" s="155">
        <f>'1.운영진단 대상학과'!E18</f>
        <v>0</v>
      </c>
      <c r="C15" s="36"/>
      <c r="D15" s="129"/>
      <c r="E15" s="131" t="e">
        <f t="shared" si="0"/>
        <v>#DIV/0!</v>
      </c>
      <c r="F15" s="132" t="e">
        <f t="shared" si="1"/>
        <v>#DIV/0!</v>
      </c>
      <c r="G15" s="100" t="e">
        <f t="shared" si="2"/>
        <v>#DIV/0!</v>
      </c>
    </row>
    <row r="16" spans="1:9" ht="30" customHeight="1" x14ac:dyDescent="0.3">
      <c r="A16" s="154">
        <f>'1.운영진단 대상학과'!$C$4</f>
        <v>0</v>
      </c>
      <c r="B16" s="155">
        <f>'1.운영진단 대상학과'!E19</f>
        <v>0</v>
      </c>
      <c r="C16" s="36"/>
      <c r="D16" s="129"/>
      <c r="E16" s="131" t="e">
        <f t="shared" si="0"/>
        <v>#DIV/0!</v>
      </c>
      <c r="F16" s="132" t="e">
        <f t="shared" si="1"/>
        <v>#DIV/0!</v>
      </c>
      <c r="G16" s="100" t="e">
        <f t="shared" si="2"/>
        <v>#DIV/0!</v>
      </c>
    </row>
    <row r="17" spans="1:7" ht="30" customHeight="1" x14ac:dyDescent="0.3">
      <c r="A17" s="154">
        <f>'1.운영진단 대상학과'!$C$4</f>
        <v>0</v>
      </c>
      <c r="B17" s="155">
        <f>'1.운영진단 대상학과'!E20</f>
        <v>0</v>
      </c>
      <c r="C17" s="36"/>
      <c r="D17" s="129"/>
      <c r="E17" s="131" t="e">
        <f t="shared" si="0"/>
        <v>#DIV/0!</v>
      </c>
      <c r="F17" s="132" t="e">
        <f t="shared" si="1"/>
        <v>#DIV/0!</v>
      </c>
      <c r="G17" s="100" t="e">
        <f t="shared" si="2"/>
        <v>#DIV/0!</v>
      </c>
    </row>
    <row r="18" spans="1:7" ht="30" customHeight="1" x14ac:dyDescent="0.3">
      <c r="A18" s="154">
        <f>'1.운영진단 대상학과'!$C$4</f>
        <v>0</v>
      </c>
      <c r="B18" s="155">
        <f>'1.운영진단 대상학과'!E21</f>
        <v>0</v>
      </c>
      <c r="C18" s="36"/>
      <c r="D18" s="129"/>
      <c r="E18" s="131" t="e">
        <f t="shared" si="0"/>
        <v>#DIV/0!</v>
      </c>
      <c r="F18" s="132" t="e">
        <f t="shared" si="1"/>
        <v>#DIV/0!</v>
      </c>
      <c r="G18" s="100" t="e">
        <f t="shared" si="2"/>
        <v>#DIV/0!</v>
      </c>
    </row>
    <row r="19" spans="1:7" ht="30" customHeight="1" x14ac:dyDescent="0.3">
      <c r="A19" s="154">
        <f>'1.운영진단 대상학과'!$C$4</f>
        <v>0</v>
      </c>
      <c r="B19" s="155">
        <f>'1.운영진단 대상학과'!E22</f>
        <v>0</v>
      </c>
      <c r="C19" s="36"/>
      <c r="D19" s="129"/>
      <c r="E19" s="131" t="e">
        <f t="shared" si="0"/>
        <v>#DIV/0!</v>
      </c>
      <c r="F19" s="132" t="e">
        <f t="shared" si="1"/>
        <v>#DIV/0!</v>
      </c>
      <c r="G19" s="100" t="e">
        <f t="shared" si="2"/>
        <v>#DIV/0!</v>
      </c>
    </row>
    <row r="20" spans="1:7" ht="30" customHeight="1" x14ac:dyDescent="0.3">
      <c r="A20" s="154">
        <f>'1.운영진단 대상학과'!$C$4</f>
        <v>0</v>
      </c>
      <c r="B20" s="155">
        <f>'1.운영진단 대상학과'!E23</f>
        <v>0</v>
      </c>
      <c r="C20" s="36"/>
      <c r="D20" s="129"/>
      <c r="E20" s="131" t="e">
        <f t="shared" si="0"/>
        <v>#DIV/0!</v>
      </c>
      <c r="F20" s="132" t="e">
        <f t="shared" si="1"/>
        <v>#DIV/0!</v>
      </c>
      <c r="G20" s="100" t="e">
        <f t="shared" si="2"/>
        <v>#DIV/0!</v>
      </c>
    </row>
    <row r="21" spans="1:7" ht="30" customHeight="1" x14ac:dyDescent="0.3">
      <c r="A21" s="154">
        <f>'1.운영진단 대상학과'!$C$4</f>
        <v>0</v>
      </c>
      <c r="B21" s="155">
        <f>'1.운영진단 대상학과'!E24</f>
        <v>0</v>
      </c>
      <c r="C21" s="36"/>
      <c r="D21" s="129"/>
      <c r="E21" s="131" t="e">
        <f t="shared" si="0"/>
        <v>#DIV/0!</v>
      </c>
      <c r="F21" s="132" t="e">
        <f t="shared" si="1"/>
        <v>#DIV/0!</v>
      </c>
      <c r="G21" s="100" t="e">
        <f t="shared" si="2"/>
        <v>#DIV/0!</v>
      </c>
    </row>
    <row r="22" spans="1:7" ht="30" customHeight="1" x14ac:dyDescent="0.3">
      <c r="A22" s="154">
        <f>'1.운영진단 대상학과'!$C$4</f>
        <v>0</v>
      </c>
      <c r="B22" s="155">
        <f>'1.운영진단 대상학과'!E25</f>
        <v>0</v>
      </c>
      <c r="C22" s="36"/>
      <c r="D22" s="129"/>
      <c r="E22" s="131" t="e">
        <f t="shared" si="0"/>
        <v>#DIV/0!</v>
      </c>
      <c r="F22" s="132" t="e">
        <f t="shared" si="1"/>
        <v>#DIV/0!</v>
      </c>
      <c r="G22" s="100" t="e">
        <f t="shared" si="2"/>
        <v>#DIV/0!</v>
      </c>
    </row>
    <row r="23" spans="1:7" ht="30" customHeight="1" x14ac:dyDescent="0.3">
      <c r="A23" s="154">
        <f>'1.운영진단 대상학과'!$C$4</f>
        <v>0</v>
      </c>
      <c r="B23" s="155">
        <f>'1.운영진단 대상학과'!E26</f>
        <v>0</v>
      </c>
      <c r="C23" s="36"/>
      <c r="D23" s="129"/>
      <c r="E23" s="131" t="e">
        <f t="shared" si="0"/>
        <v>#DIV/0!</v>
      </c>
      <c r="F23" s="132" t="e">
        <f t="shared" si="1"/>
        <v>#DIV/0!</v>
      </c>
      <c r="G23" s="100" t="e">
        <f t="shared" si="2"/>
        <v>#DIV/0!</v>
      </c>
    </row>
    <row r="24" spans="1:7" ht="30" customHeight="1" x14ac:dyDescent="0.3">
      <c r="A24" s="154">
        <f>'1.운영진단 대상학과'!$C$4</f>
        <v>0</v>
      </c>
      <c r="B24" s="155">
        <f>'1.운영진단 대상학과'!E27</f>
        <v>0</v>
      </c>
      <c r="C24" s="36"/>
      <c r="D24" s="129"/>
      <c r="E24" s="131" t="e">
        <f t="shared" si="0"/>
        <v>#DIV/0!</v>
      </c>
      <c r="F24" s="132" t="e">
        <f t="shared" si="1"/>
        <v>#DIV/0!</v>
      </c>
      <c r="G24" s="100" t="e">
        <f t="shared" si="2"/>
        <v>#DIV/0!</v>
      </c>
    </row>
    <row r="25" spans="1:7" ht="30" customHeight="1" x14ac:dyDescent="0.3">
      <c r="A25" s="154">
        <f>'1.운영진단 대상학과'!$C$4</f>
        <v>0</v>
      </c>
      <c r="B25" s="155">
        <f>'1.운영진단 대상학과'!E28</f>
        <v>0</v>
      </c>
      <c r="C25" s="36"/>
      <c r="D25" s="129"/>
      <c r="E25" s="131" t="e">
        <f t="shared" si="0"/>
        <v>#DIV/0!</v>
      </c>
      <c r="F25" s="132" t="e">
        <f t="shared" si="1"/>
        <v>#DIV/0!</v>
      </c>
      <c r="G25" s="100" t="e">
        <f t="shared" si="2"/>
        <v>#DIV/0!</v>
      </c>
    </row>
    <row r="26" spans="1:7" ht="30" customHeight="1" x14ac:dyDescent="0.3">
      <c r="A26" s="154">
        <f>'1.운영진단 대상학과'!$C$4</f>
        <v>0</v>
      </c>
      <c r="B26" s="155">
        <f>'1.운영진단 대상학과'!E29</f>
        <v>0</v>
      </c>
      <c r="C26" s="36"/>
      <c r="D26" s="129"/>
      <c r="E26" s="131" t="e">
        <f t="shared" si="0"/>
        <v>#DIV/0!</v>
      </c>
      <c r="F26" s="132" t="e">
        <f t="shared" si="1"/>
        <v>#DIV/0!</v>
      </c>
      <c r="G26" s="100" t="e">
        <f t="shared" si="2"/>
        <v>#DIV/0!</v>
      </c>
    </row>
    <row r="27" spans="1:7" ht="30" customHeight="1" x14ac:dyDescent="0.3">
      <c r="A27" s="154">
        <f>'1.운영진단 대상학과'!$C$4</f>
        <v>0</v>
      </c>
      <c r="B27" s="155">
        <f>'1.운영진단 대상학과'!E30</f>
        <v>0</v>
      </c>
      <c r="C27" s="36"/>
      <c r="D27" s="129"/>
      <c r="E27" s="131" t="e">
        <f t="shared" si="0"/>
        <v>#DIV/0!</v>
      </c>
      <c r="F27" s="132" t="e">
        <f t="shared" si="1"/>
        <v>#DIV/0!</v>
      </c>
      <c r="G27" s="100" t="e">
        <f t="shared" si="2"/>
        <v>#DIV/0!</v>
      </c>
    </row>
    <row r="28" spans="1:7" ht="30" customHeight="1" x14ac:dyDescent="0.3">
      <c r="A28" s="154">
        <f>'1.운영진단 대상학과'!$C$4</f>
        <v>0</v>
      </c>
      <c r="B28" s="155">
        <f>'1.운영진단 대상학과'!E31</f>
        <v>0</v>
      </c>
      <c r="C28" s="36"/>
      <c r="D28" s="129"/>
      <c r="E28" s="131" t="e">
        <f t="shared" si="0"/>
        <v>#DIV/0!</v>
      </c>
      <c r="F28" s="132" t="e">
        <f t="shared" si="1"/>
        <v>#DIV/0!</v>
      </c>
      <c r="G28" s="100" t="e">
        <f t="shared" si="2"/>
        <v>#DIV/0!</v>
      </c>
    </row>
    <row r="29" spans="1:7" ht="30" customHeight="1" x14ac:dyDescent="0.3">
      <c r="A29" s="154">
        <f>'1.운영진단 대상학과'!$C$4</f>
        <v>0</v>
      </c>
      <c r="B29" s="155">
        <f>'1.운영진단 대상학과'!E32</f>
        <v>0</v>
      </c>
      <c r="C29" s="36"/>
      <c r="D29" s="129"/>
      <c r="E29" s="131" t="e">
        <f t="shared" si="0"/>
        <v>#DIV/0!</v>
      </c>
      <c r="F29" s="132" t="e">
        <f t="shared" si="1"/>
        <v>#DIV/0!</v>
      </c>
      <c r="G29" s="100" t="e">
        <f t="shared" si="2"/>
        <v>#DIV/0!</v>
      </c>
    </row>
    <row r="30" spans="1:7" ht="30" customHeight="1" x14ac:dyDescent="0.3">
      <c r="A30" s="154">
        <f>'1.운영진단 대상학과'!$C$4</f>
        <v>0</v>
      </c>
      <c r="B30" s="155">
        <f>'1.운영진단 대상학과'!E33</f>
        <v>0</v>
      </c>
      <c r="C30" s="36"/>
      <c r="D30" s="129"/>
      <c r="E30" s="131" t="e">
        <f t="shared" si="0"/>
        <v>#DIV/0!</v>
      </c>
      <c r="F30" s="132" t="e">
        <f t="shared" si="1"/>
        <v>#DIV/0!</v>
      </c>
      <c r="G30" s="100" t="e">
        <f t="shared" si="2"/>
        <v>#DIV/0!</v>
      </c>
    </row>
    <row r="31" spans="1:7" ht="30" customHeight="1" thickBot="1" x14ac:dyDescent="0.35">
      <c r="A31" s="156">
        <f>'1.운영진단 대상학과'!$C$4</f>
        <v>0</v>
      </c>
      <c r="B31" s="157">
        <f>'1.운영진단 대상학과'!E34</f>
        <v>0</v>
      </c>
      <c r="C31" s="86"/>
      <c r="D31" s="130"/>
      <c r="E31" s="133" t="e">
        <f t="shared" si="0"/>
        <v>#DIV/0!</v>
      </c>
      <c r="F31" s="134" t="e">
        <f t="shared" si="1"/>
        <v>#DIV/0!</v>
      </c>
      <c r="G31" s="101" t="e">
        <f t="shared" si="2"/>
        <v>#DIV/0!</v>
      </c>
    </row>
    <row r="32" spans="1:7" ht="17.25" thickTop="1" x14ac:dyDescent="0.3"/>
  </sheetData>
  <sheetProtection algorithmName="SHA-512" hashValue="wV/9RNzjht5CpWRTDIEDN3BZ6BvdEvr/K0S1CL66BKjp3U/40hCCxr/CELeljmEcj1cUz7+AWRCcoZkG3Yxmug==" saltValue="9zPK6kGeM4msvcSM0YkZig==" spinCount="100000" sheet="1" objects="1" scenarios="1"/>
  <mergeCells count="2">
    <mergeCell ref="A2:B2"/>
    <mergeCell ref="A3:F4"/>
  </mergeCells>
  <phoneticPr fontId="7" type="noConversion"/>
  <dataValidations count="1">
    <dataValidation type="whole" allowBlank="1" showInputMessage="1" showErrorMessage="1" error="정수로만 기입" sqref="C7" xr:uid="{00000000-0002-0000-0300-000000000000}">
      <formula1>0</formula1>
      <formula2>500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workbookViewId="0">
      <pane xSplit="2" ySplit="6" topLeftCell="C7" activePane="bottomRight" state="frozen"/>
      <selection activeCell="O15" sqref="O15"/>
      <selection pane="topRight" activeCell="O15" sqref="O15"/>
      <selection pane="bottomLeft" activeCell="O15" sqref="O15"/>
      <selection pane="bottomRight" activeCell="A7" sqref="A7"/>
    </sheetView>
  </sheetViews>
  <sheetFormatPr defaultRowHeight="16.5" x14ac:dyDescent="0.3"/>
  <cols>
    <col min="1" max="1" width="18.375" customWidth="1"/>
    <col min="2" max="2" width="21.125" style="34" customWidth="1"/>
    <col min="3" max="3" width="18.375" customWidth="1"/>
    <col min="4" max="4" width="17.875" customWidth="1"/>
    <col min="5" max="5" width="21.5" style="17" customWidth="1"/>
    <col min="6" max="6" width="17.875" style="17" customWidth="1"/>
    <col min="7" max="7" width="15.75" style="96" hidden="1" customWidth="1"/>
    <col min="8" max="8" width="9.75" customWidth="1"/>
    <col min="9" max="9" width="9.375" customWidth="1"/>
  </cols>
  <sheetData>
    <row r="1" spans="1:9" ht="17.25" thickBot="1" x14ac:dyDescent="0.35"/>
    <row r="2" spans="1:9" ht="27" thickBot="1" x14ac:dyDescent="0.35">
      <c r="A2" s="214" t="s">
        <v>66</v>
      </c>
      <c r="B2" s="215"/>
    </row>
    <row r="3" spans="1:9" ht="18" customHeight="1" x14ac:dyDescent="0.3">
      <c r="A3" s="216" t="s">
        <v>73</v>
      </c>
      <c r="B3" s="217"/>
      <c r="C3" s="217"/>
      <c r="D3" s="217"/>
      <c r="E3" s="217"/>
      <c r="F3" s="218"/>
      <c r="G3" s="97"/>
      <c r="H3" s="18"/>
      <c r="I3" s="18"/>
    </row>
    <row r="4" spans="1:9" ht="18" customHeight="1" thickBot="1" x14ac:dyDescent="0.35">
      <c r="A4" s="219"/>
      <c r="B4" s="220"/>
      <c r="C4" s="220"/>
      <c r="D4" s="220"/>
      <c r="E4" s="220"/>
      <c r="F4" s="221"/>
      <c r="I4" s="18"/>
    </row>
    <row r="5" spans="1:9" ht="21" customHeight="1" thickBot="1" x14ac:dyDescent="0.35">
      <c r="A5" s="166" t="s">
        <v>123</v>
      </c>
      <c r="C5" s="18"/>
      <c r="D5" s="18"/>
      <c r="E5" s="33"/>
      <c r="F5" s="33"/>
      <c r="G5" s="97"/>
      <c r="H5" s="18"/>
      <c r="I5" s="18"/>
    </row>
    <row r="6" spans="1:9" ht="48" customHeight="1" thickTop="1" thickBot="1" x14ac:dyDescent="0.35">
      <c r="A6" s="38" t="s">
        <v>0</v>
      </c>
      <c r="B6" s="39" t="s">
        <v>53</v>
      </c>
      <c r="C6" s="70" t="s">
        <v>74</v>
      </c>
      <c r="D6" s="71" t="s">
        <v>75</v>
      </c>
      <c r="E6" s="72" t="s">
        <v>77</v>
      </c>
      <c r="F6" s="73" t="s">
        <v>76</v>
      </c>
      <c r="G6" s="98" t="s">
        <v>45</v>
      </c>
    </row>
    <row r="7" spans="1:9" ht="36.75" customHeight="1" thickTop="1" x14ac:dyDescent="0.3">
      <c r="A7" s="152">
        <f>'1.운영진단 대상학과'!$C$4</f>
        <v>0</v>
      </c>
      <c r="B7" s="153">
        <f>'1.운영진단 대상학과'!E10</f>
        <v>0</v>
      </c>
      <c r="C7" s="43"/>
      <c r="D7" s="44"/>
      <c r="E7" s="48" t="e">
        <f>ROUNDDOWN(C7/D7,0)</f>
        <v>#DIV/0!</v>
      </c>
      <c r="F7" s="47" t="e">
        <f>ROUND((((3*E7)/(157000-52333))-1/2),2)</f>
        <v>#DIV/0!</v>
      </c>
      <c r="G7" s="102" t="e">
        <f>IF(F7&gt;=4,"4",IF(F7&lt;=1,"1",F7))</f>
        <v>#DIV/0!</v>
      </c>
    </row>
    <row r="8" spans="1:9" ht="30" customHeight="1" x14ac:dyDescent="0.3">
      <c r="A8" s="154">
        <f>'1.운영진단 대상학과'!$C$4</f>
        <v>0</v>
      </c>
      <c r="B8" s="155">
        <f>'1.운영진단 대상학과'!E11</f>
        <v>0</v>
      </c>
      <c r="C8" s="41"/>
      <c r="D8" s="42"/>
      <c r="E8" s="49" t="e">
        <f t="shared" ref="E8:E31" si="0">ROUNDDOWN(C8/D8,0)</f>
        <v>#DIV/0!</v>
      </c>
      <c r="F8" s="47" t="e">
        <f t="shared" ref="F8:F31" si="1">ROUND((((3*E8)/(157000-52333))-1/2),2)</f>
        <v>#DIV/0!</v>
      </c>
      <c r="G8" s="102" t="e">
        <f t="shared" ref="G8:G31" si="2">IF(F8&gt;=4,"4",IF(F8&lt;=1,"1",F8))</f>
        <v>#DIV/0!</v>
      </c>
    </row>
    <row r="9" spans="1:9" ht="30" customHeight="1" x14ac:dyDescent="0.3">
      <c r="A9" s="154">
        <f>'1.운영진단 대상학과'!$C$4</f>
        <v>0</v>
      </c>
      <c r="B9" s="155">
        <f>'1.운영진단 대상학과'!E12</f>
        <v>0</v>
      </c>
      <c r="C9" s="43"/>
      <c r="D9" s="42"/>
      <c r="E9" s="49" t="e">
        <f t="shared" si="0"/>
        <v>#DIV/0!</v>
      </c>
      <c r="F9" s="47" t="e">
        <f t="shared" si="1"/>
        <v>#DIV/0!</v>
      </c>
      <c r="G9" s="102" t="e">
        <f t="shared" si="2"/>
        <v>#DIV/0!</v>
      </c>
    </row>
    <row r="10" spans="1:9" ht="30" customHeight="1" x14ac:dyDescent="0.3">
      <c r="A10" s="154">
        <f>'1.운영진단 대상학과'!$C$4</f>
        <v>0</v>
      </c>
      <c r="B10" s="155">
        <f>'1.운영진단 대상학과'!E13</f>
        <v>0</v>
      </c>
      <c r="C10" s="43"/>
      <c r="D10" s="42"/>
      <c r="E10" s="49" t="e">
        <f t="shared" si="0"/>
        <v>#DIV/0!</v>
      </c>
      <c r="F10" s="47" t="e">
        <f t="shared" si="1"/>
        <v>#DIV/0!</v>
      </c>
      <c r="G10" s="102" t="e">
        <f>IF(F10&gt;=4,"4",IF(F10&lt;=1,"1",F10))</f>
        <v>#DIV/0!</v>
      </c>
    </row>
    <row r="11" spans="1:9" ht="30" customHeight="1" x14ac:dyDescent="0.3">
      <c r="A11" s="154">
        <f>'1.운영진단 대상학과'!$C$4</f>
        <v>0</v>
      </c>
      <c r="B11" s="155">
        <f>'1.운영진단 대상학과'!E14</f>
        <v>0</v>
      </c>
      <c r="C11" s="43"/>
      <c r="D11" s="42"/>
      <c r="E11" s="49" t="e">
        <f t="shared" si="0"/>
        <v>#DIV/0!</v>
      </c>
      <c r="F11" s="47" t="e">
        <f t="shared" si="1"/>
        <v>#DIV/0!</v>
      </c>
      <c r="G11" s="102" t="e">
        <f t="shared" si="2"/>
        <v>#DIV/0!</v>
      </c>
    </row>
    <row r="12" spans="1:9" ht="30" customHeight="1" x14ac:dyDescent="0.3">
      <c r="A12" s="154">
        <f>'1.운영진단 대상학과'!$C$4</f>
        <v>0</v>
      </c>
      <c r="B12" s="155">
        <f>'1.운영진단 대상학과'!E15</f>
        <v>0</v>
      </c>
      <c r="C12" s="43"/>
      <c r="D12" s="42"/>
      <c r="E12" s="49" t="e">
        <f t="shared" si="0"/>
        <v>#DIV/0!</v>
      </c>
      <c r="F12" s="47" t="e">
        <f t="shared" si="1"/>
        <v>#DIV/0!</v>
      </c>
      <c r="G12" s="102" t="e">
        <f t="shared" si="2"/>
        <v>#DIV/0!</v>
      </c>
    </row>
    <row r="13" spans="1:9" ht="30" customHeight="1" x14ac:dyDescent="0.3">
      <c r="A13" s="154">
        <f>'1.운영진단 대상학과'!$C$4</f>
        <v>0</v>
      </c>
      <c r="B13" s="155">
        <f>'1.운영진단 대상학과'!E16</f>
        <v>0</v>
      </c>
      <c r="C13" s="43"/>
      <c r="D13" s="42"/>
      <c r="E13" s="49" t="e">
        <f t="shared" si="0"/>
        <v>#DIV/0!</v>
      </c>
      <c r="F13" s="47" t="e">
        <f t="shared" si="1"/>
        <v>#DIV/0!</v>
      </c>
      <c r="G13" s="102" t="e">
        <f t="shared" si="2"/>
        <v>#DIV/0!</v>
      </c>
    </row>
    <row r="14" spans="1:9" ht="30" customHeight="1" x14ac:dyDescent="0.3">
      <c r="A14" s="154">
        <f>'1.운영진단 대상학과'!$C$4</f>
        <v>0</v>
      </c>
      <c r="B14" s="155">
        <f>'1.운영진단 대상학과'!E17</f>
        <v>0</v>
      </c>
      <c r="C14" s="41"/>
      <c r="D14" s="42"/>
      <c r="E14" s="49" t="e">
        <f t="shared" si="0"/>
        <v>#DIV/0!</v>
      </c>
      <c r="F14" s="47" t="e">
        <f t="shared" si="1"/>
        <v>#DIV/0!</v>
      </c>
      <c r="G14" s="102" t="e">
        <f t="shared" si="2"/>
        <v>#DIV/0!</v>
      </c>
    </row>
    <row r="15" spans="1:9" ht="30" customHeight="1" x14ac:dyDescent="0.3">
      <c r="A15" s="154">
        <f>'1.운영진단 대상학과'!$C$4</f>
        <v>0</v>
      </c>
      <c r="B15" s="155">
        <f>'1.운영진단 대상학과'!E18</f>
        <v>0</v>
      </c>
      <c r="C15" s="41"/>
      <c r="D15" s="42"/>
      <c r="E15" s="49" t="e">
        <f t="shared" si="0"/>
        <v>#DIV/0!</v>
      </c>
      <c r="F15" s="47" t="e">
        <f t="shared" si="1"/>
        <v>#DIV/0!</v>
      </c>
      <c r="G15" s="102" t="e">
        <f t="shared" si="2"/>
        <v>#DIV/0!</v>
      </c>
    </row>
    <row r="16" spans="1:9" ht="30" customHeight="1" x14ac:dyDescent="0.3">
      <c r="A16" s="154">
        <f>'1.운영진단 대상학과'!$C$4</f>
        <v>0</v>
      </c>
      <c r="B16" s="155">
        <f>'1.운영진단 대상학과'!E19</f>
        <v>0</v>
      </c>
      <c r="C16" s="41"/>
      <c r="D16" s="42"/>
      <c r="E16" s="49" t="e">
        <f t="shared" si="0"/>
        <v>#DIV/0!</v>
      </c>
      <c r="F16" s="47" t="e">
        <f t="shared" si="1"/>
        <v>#DIV/0!</v>
      </c>
      <c r="G16" s="102" t="e">
        <f t="shared" si="2"/>
        <v>#DIV/0!</v>
      </c>
    </row>
    <row r="17" spans="1:7" ht="30" customHeight="1" x14ac:dyDescent="0.3">
      <c r="A17" s="154">
        <f>'1.운영진단 대상학과'!$C$4</f>
        <v>0</v>
      </c>
      <c r="B17" s="155">
        <f>'1.운영진단 대상학과'!E20</f>
        <v>0</v>
      </c>
      <c r="C17" s="41"/>
      <c r="D17" s="42"/>
      <c r="E17" s="49" t="e">
        <f t="shared" si="0"/>
        <v>#DIV/0!</v>
      </c>
      <c r="F17" s="47" t="e">
        <f t="shared" si="1"/>
        <v>#DIV/0!</v>
      </c>
      <c r="G17" s="102" t="e">
        <f t="shared" si="2"/>
        <v>#DIV/0!</v>
      </c>
    </row>
    <row r="18" spans="1:7" ht="30" customHeight="1" x14ac:dyDescent="0.3">
      <c r="A18" s="154">
        <f>'1.운영진단 대상학과'!$C$4</f>
        <v>0</v>
      </c>
      <c r="B18" s="155">
        <f>'1.운영진단 대상학과'!E21</f>
        <v>0</v>
      </c>
      <c r="C18" s="41"/>
      <c r="D18" s="42"/>
      <c r="E18" s="49" t="e">
        <f t="shared" si="0"/>
        <v>#DIV/0!</v>
      </c>
      <c r="F18" s="47" t="e">
        <f t="shared" si="1"/>
        <v>#DIV/0!</v>
      </c>
      <c r="G18" s="102" t="e">
        <f t="shared" si="2"/>
        <v>#DIV/0!</v>
      </c>
    </row>
    <row r="19" spans="1:7" ht="30" customHeight="1" x14ac:dyDescent="0.3">
      <c r="A19" s="154">
        <f>'1.운영진단 대상학과'!$C$4</f>
        <v>0</v>
      </c>
      <c r="B19" s="155">
        <f>'1.운영진단 대상학과'!E22</f>
        <v>0</v>
      </c>
      <c r="C19" s="41"/>
      <c r="D19" s="42"/>
      <c r="E19" s="49" t="e">
        <f t="shared" si="0"/>
        <v>#DIV/0!</v>
      </c>
      <c r="F19" s="47" t="e">
        <f t="shared" si="1"/>
        <v>#DIV/0!</v>
      </c>
      <c r="G19" s="102" t="e">
        <f t="shared" si="2"/>
        <v>#DIV/0!</v>
      </c>
    </row>
    <row r="20" spans="1:7" ht="30" customHeight="1" x14ac:dyDescent="0.3">
      <c r="A20" s="154">
        <f>'1.운영진단 대상학과'!$C$4</f>
        <v>0</v>
      </c>
      <c r="B20" s="155">
        <f>'1.운영진단 대상학과'!E23</f>
        <v>0</v>
      </c>
      <c r="C20" s="41"/>
      <c r="D20" s="42"/>
      <c r="E20" s="49" t="e">
        <f t="shared" si="0"/>
        <v>#DIV/0!</v>
      </c>
      <c r="F20" s="47" t="e">
        <f t="shared" si="1"/>
        <v>#DIV/0!</v>
      </c>
      <c r="G20" s="102" t="e">
        <f t="shared" si="2"/>
        <v>#DIV/0!</v>
      </c>
    </row>
    <row r="21" spans="1:7" ht="30" customHeight="1" x14ac:dyDescent="0.3">
      <c r="A21" s="154">
        <f>'1.운영진단 대상학과'!$C$4</f>
        <v>0</v>
      </c>
      <c r="B21" s="155">
        <f>'1.운영진단 대상학과'!E24</f>
        <v>0</v>
      </c>
      <c r="C21" s="41"/>
      <c r="D21" s="42"/>
      <c r="E21" s="49" t="e">
        <f t="shared" si="0"/>
        <v>#DIV/0!</v>
      </c>
      <c r="F21" s="47" t="e">
        <f t="shared" si="1"/>
        <v>#DIV/0!</v>
      </c>
      <c r="G21" s="102" t="e">
        <f t="shared" si="2"/>
        <v>#DIV/0!</v>
      </c>
    </row>
    <row r="22" spans="1:7" ht="30" customHeight="1" x14ac:dyDescent="0.3">
      <c r="A22" s="154">
        <f>'1.운영진단 대상학과'!$C$4</f>
        <v>0</v>
      </c>
      <c r="B22" s="155">
        <f>'1.운영진단 대상학과'!E25</f>
        <v>0</v>
      </c>
      <c r="C22" s="41"/>
      <c r="D22" s="42"/>
      <c r="E22" s="49" t="e">
        <f t="shared" si="0"/>
        <v>#DIV/0!</v>
      </c>
      <c r="F22" s="47" t="e">
        <f t="shared" si="1"/>
        <v>#DIV/0!</v>
      </c>
      <c r="G22" s="102" t="e">
        <f t="shared" si="2"/>
        <v>#DIV/0!</v>
      </c>
    </row>
    <row r="23" spans="1:7" ht="30" customHeight="1" x14ac:dyDescent="0.3">
      <c r="A23" s="154">
        <f>'1.운영진단 대상학과'!$C$4</f>
        <v>0</v>
      </c>
      <c r="B23" s="155">
        <f>'1.운영진단 대상학과'!E26</f>
        <v>0</v>
      </c>
      <c r="C23" s="41"/>
      <c r="D23" s="42"/>
      <c r="E23" s="49" t="e">
        <f t="shared" si="0"/>
        <v>#DIV/0!</v>
      </c>
      <c r="F23" s="47" t="e">
        <f t="shared" si="1"/>
        <v>#DIV/0!</v>
      </c>
      <c r="G23" s="102" t="e">
        <f t="shared" si="2"/>
        <v>#DIV/0!</v>
      </c>
    </row>
    <row r="24" spans="1:7" ht="30" customHeight="1" x14ac:dyDescent="0.3">
      <c r="A24" s="154">
        <f>'1.운영진단 대상학과'!$C$4</f>
        <v>0</v>
      </c>
      <c r="B24" s="155">
        <f>'1.운영진단 대상학과'!E27</f>
        <v>0</v>
      </c>
      <c r="C24" s="41"/>
      <c r="D24" s="42"/>
      <c r="E24" s="49" t="e">
        <f t="shared" si="0"/>
        <v>#DIV/0!</v>
      </c>
      <c r="F24" s="47" t="e">
        <f t="shared" si="1"/>
        <v>#DIV/0!</v>
      </c>
      <c r="G24" s="102" t="e">
        <f t="shared" si="2"/>
        <v>#DIV/0!</v>
      </c>
    </row>
    <row r="25" spans="1:7" ht="30" customHeight="1" x14ac:dyDescent="0.3">
      <c r="A25" s="154">
        <f>'1.운영진단 대상학과'!$C$4</f>
        <v>0</v>
      </c>
      <c r="B25" s="155">
        <f>'1.운영진단 대상학과'!E28</f>
        <v>0</v>
      </c>
      <c r="C25" s="41"/>
      <c r="D25" s="42"/>
      <c r="E25" s="49" t="e">
        <f t="shared" si="0"/>
        <v>#DIV/0!</v>
      </c>
      <c r="F25" s="47" t="e">
        <f t="shared" si="1"/>
        <v>#DIV/0!</v>
      </c>
      <c r="G25" s="102" t="e">
        <f t="shared" si="2"/>
        <v>#DIV/0!</v>
      </c>
    </row>
    <row r="26" spans="1:7" ht="30" customHeight="1" x14ac:dyDescent="0.3">
      <c r="A26" s="154">
        <f>'1.운영진단 대상학과'!$C$4</f>
        <v>0</v>
      </c>
      <c r="B26" s="155">
        <f>'1.운영진단 대상학과'!E29</f>
        <v>0</v>
      </c>
      <c r="C26" s="41"/>
      <c r="D26" s="42"/>
      <c r="E26" s="49" t="e">
        <f t="shared" si="0"/>
        <v>#DIV/0!</v>
      </c>
      <c r="F26" s="47" t="e">
        <f t="shared" si="1"/>
        <v>#DIV/0!</v>
      </c>
      <c r="G26" s="102" t="e">
        <f t="shared" si="2"/>
        <v>#DIV/0!</v>
      </c>
    </row>
    <row r="27" spans="1:7" ht="30" customHeight="1" x14ac:dyDescent="0.3">
      <c r="A27" s="154">
        <f>'1.운영진단 대상학과'!$C$4</f>
        <v>0</v>
      </c>
      <c r="B27" s="155">
        <f>'1.운영진단 대상학과'!E30</f>
        <v>0</v>
      </c>
      <c r="C27" s="41"/>
      <c r="D27" s="42"/>
      <c r="E27" s="49" t="e">
        <f t="shared" si="0"/>
        <v>#DIV/0!</v>
      </c>
      <c r="F27" s="47" t="e">
        <f t="shared" si="1"/>
        <v>#DIV/0!</v>
      </c>
      <c r="G27" s="102" t="e">
        <f t="shared" si="2"/>
        <v>#DIV/0!</v>
      </c>
    </row>
    <row r="28" spans="1:7" ht="30" customHeight="1" x14ac:dyDescent="0.3">
      <c r="A28" s="154">
        <f>'1.운영진단 대상학과'!$C$4</f>
        <v>0</v>
      </c>
      <c r="B28" s="155">
        <f>'1.운영진단 대상학과'!E31</f>
        <v>0</v>
      </c>
      <c r="C28" s="41"/>
      <c r="D28" s="42"/>
      <c r="E28" s="49" t="e">
        <f t="shared" si="0"/>
        <v>#DIV/0!</v>
      </c>
      <c r="F28" s="47" t="e">
        <f t="shared" si="1"/>
        <v>#DIV/0!</v>
      </c>
      <c r="G28" s="102" t="e">
        <f t="shared" si="2"/>
        <v>#DIV/0!</v>
      </c>
    </row>
    <row r="29" spans="1:7" ht="30" customHeight="1" x14ac:dyDescent="0.3">
      <c r="A29" s="154">
        <f>'1.운영진단 대상학과'!$C$4</f>
        <v>0</v>
      </c>
      <c r="B29" s="155">
        <f>'1.운영진단 대상학과'!E32</f>
        <v>0</v>
      </c>
      <c r="C29" s="41"/>
      <c r="D29" s="42"/>
      <c r="E29" s="49" t="e">
        <f t="shared" si="0"/>
        <v>#DIV/0!</v>
      </c>
      <c r="F29" s="47" t="e">
        <f t="shared" si="1"/>
        <v>#DIV/0!</v>
      </c>
      <c r="G29" s="102" t="e">
        <f t="shared" si="2"/>
        <v>#DIV/0!</v>
      </c>
    </row>
    <row r="30" spans="1:7" ht="30" customHeight="1" x14ac:dyDescent="0.3">
      <c r="A30" s="154">
        <f>'1.운영진단 대상학과'!$C$4</f>
        <v>0</v>
      </c>
      <c r="B30" s="155">
        <f>'1.운영진단 대상학과'!E33</f>
        <v>0</v>
      </c>
      <c r="C30" s="41"/>
      <c r="D30" s="42"/>
      <c r="E30" s="49" t="e">
        <f t="shared" si="0"/>
        <v>#DIV/0!</v>
      </c>
      <c r="F30" s="47" t="e">
        <f t="shared" si="1"/>
        <v>#DIV/0!</v>
      </c>
      <c r="G30" s="102" t="e">
        <f t="shared" si="2"/>
        <v>#DIV/0!</v>
      </c>
    </row>
    <row r="31" spans="1:7" ht="30" customHeight="1" thickBot="1" x14ac:dyDescent="0.35">
      <c r="A31" s="156">
        <f>'1.운영진단 대상학과'!$C$4</f>
        <v>0</v>
      </c>
      <c r="B31" s="157">
        <f>'1.운영진단 대상학과'!E34</f>
        <v>0</v>
      </c>
      <c r="C31" s="45"/>
      <c r="D31" s="46"/>
      <c r="E31" s="50" t="e">
        <f t="shared" si="0"/>
        <v>#DIV/0!</v>
      </c>
      <c r="F31" s="112" t="e">
        <f t="shared" si="1"/>
        <v>#DIV/0!</v>
      </c>
      <c r="G31" s="101" t="e">
        <f t="shared" si="2"/>
        <v>#DIV/0!</v>
      </c>
    </row>
    <row r="32" spans="1:7" ht="17.25" thickTop="1" x14ac:dyDescent="0.3"/>
  </sheetData>
  <sheetProtection algorithmName="SHA-512" hashValue="ir9cv5t7SYIRmIBu5NDJAWxm8kPV67m5k82HA3A7api9zVntly6pCGzO+9MV+HxPRarb1tmrIqd2+ziQWUzjig==" saltValue="IGXEtab+nsikimJdXSghXA==" spinCount="100000" sheet="1" objects="1" scenarios="1"/>
  <mergeCells count="2">
    <mergeCell ref="A2:B2"/>
    <mergeCell ref="A3:F4"/>
  </mergeCells>
  <phoneticPr fontId="7" type="noConversion"/>
  <dataValidations count="2">
    <dataValidation type="whole" allowBlank="1" showInputMessage="1" showErrorMessage="1" error="정수로만 기입" sqref="D7" xr:uid="{00000000-0002-0000-0400-000000000000}">
      <formula1>0</formula1>
      <formula2>9999999</formula2>
    </dataValidation>
    <dataValidation type="whole" allowBlank="1" showInputMessage="1" showErrorMessage="1" error="소수점 절사한 원단위로 기재" sqref="C7" xr:uid="{00000000-0002-0000-0400-000001000000}">
      <formula1>0</formula1>
      <formula2>99999999999999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>
      <pane xSplit="2" ySplit="6" topLeftCell="C7" activePane="bottomRight" state="frozen"/>
      <selection activeCell="O15" sqref="O15"/>
      <selection pane="topRight" activeCell="O15" sqref="O15"/>
      <selection pane="bottomLeft" activeCell="O15" sqref="O15"/>
      <selection pane="bottomRight" activeCell="N12" sqref="N12"/>
    </sheetView>
  </sheetViews>
  <sheetFormatPr defaultRowHeight="16.5" x14ac:dyDescent="0.3"/>
  <cols>
    <col min="1" max="1" width="18.375" customWidth="1"/>
    <col min="2" max="2" width="21.125" style="34" customWidth="1"/>
    <col min="3" max="3" width="18.375" customWidth="1"/>
    <col min="4" max="4" width="17.875" customWidth="1"/>
    <col min="5" max="5" width="21.5" style="17" customWidth="1"/>
    <col min="6" max="6" width="17.875" style="17" customWidth="1"/>
    <col min="7" max="7" width="15.75" style="96" hidden="1" customWidth="1"/>
    <col min="8" max="8" width="9.75" customWidth="1"/>
    <col min="9" max="9" width="9.375" customWidth="1"/>
    <col min="12" max="12" width="15.625" bestFit="1" customWidth="1"/>
  </cols>
  <sheetData>
    <row r="1" spans="1:12" ht="17.25" thickBot="1" x14ac:dyDescent="0.35"/>
    <row r="2" spans="1:12" ht="27" thickBot="1" x14ac:dyDescent="0.35">
      <c r="A2" s="214" t="s">
        <v>66</v>
      </c>
      <c r="B2" s="215"/>
    </row>
    <row r="3" spans="1:12" ht="18" customHeight="1" x14ac:dyDescent="0.3">
      <c r="A3" s="216" t="s">
        <v>72</v>
      </c>
      <c r="B3" s="217"/>
      <c r="C3" s="217"/>
      <c r="D3" s="217"/>
      <c r="E3" s="217"/>
      <c r="F3" s="218"/>
      <c r="G3" s="97"/>
      <c r="H3" s="18"/>
      <c r="I3" s="18"/>
    </row>
    <row r="4" spans="1:12" ht="18" customHeight="1" thickBot="1" x14ac:dyDescent="0.35">
      <c r="A4" s="219"/>
      <c r="B4" s="220"/>
      <c r="C4" s="220"/>
      <c r="D4" s="220"/>
      <c r="E4" s="220"/>
      <c r="F4" s="221"/>
      <c r="I4" s="18"/>
    </row>
    <row r="5" spans="1:12" ht="21" customHeight="1" thickBot="1" x14ac:dyDescent="0.35">
      <c r="A5" s="166" t="s">
        <v>124</v>
      </c>
      <c r="C5" s="18"/>
      <c r="D5" s="18"/>
      <c r="E5" s="33"/>
      <c r="F5" s="33"/>
      <c r="G5" s="97"/>
      <c r="H5" s="18"/>
      <c r="I5" s="18"/>
    </row>
    <row r="6" spans="1:12" ht="48" customHeight="1" thickTop="1" thickBot="1" x14ac:dyDescent="0.35">
      <c r="A6" s="38" t="s">
        <v>0</v>
      </c>
      <c r="B6" s="39" t="s">
        <v>53</v>
      </c>
      <c r="C6" s="70" t="s">
        <v>78</v>
      </c>
      <c r="D6" s="71" t="s">
        <v>79</v>
      </c>
      <c r="E6" s="72" t="s">
        <v>80</v>
      </c>
      <c r="F6" s="73" t="s">
        <v>81</v>
      </c>
      <c r="G6" s="98" t="s">
        <v>45</v>
      </c>
    </row>
    <row r="7" spans="1:12" ht="36.75" customHeight="1" thickTop="1" x14ac:dyDescent="0.3">
      <c r="A7" s="152">
        <f>'1.운영진단 대상학과'!$C$4</f>
        <v>0</v>
      </c>
      <c r="B7" s="153">
        <f>'1.운영진단 대상학과'!E10</f>
        <v>0</v>
      </c>
      <c r="C7" s="161"/>
      <c r="D7" s="42"/>
      <c r="E7" s="106" t="e">
        <f>ROUND((D7/C7*100),3)</f>
        <v>#DIV/0!</v>
      </c>
      <c r="F7" s="113" t="e">
        <f>ROUND((3*E7)/(10-3.33)-1/2,2)</f>
        <v>#DIV/0!</v>
      </c>
      <c r="G7" s="102" t="e">
        <f>IF(F7&gt;=4,"4",IF(F7&lt;=1,"1",F7))</f>
        <v>#DIV/0!</v>
      </c>
    </row>
    <row r="8" spans="1:12" ht="30" customHeight="1" x14ac:dyDescent="0.3">
      <c r="A8" s="154">
        <f>'1.운영진단 대상학과'!$C$4</f>
        <v>0</v>
      </c>
      <c r="B8" s="155">
        <f>'1.운영진단 대상학과'!E11</f>
        <v>0</v>
      </c>
      <c r="C8" s="41"/>
      <c r="D8" s="42"/>
      <c r="E8" s="105" t="e">
        <f t="shared" ref="E8:E31" si="0">ROUND((D8/C8*100),3)</f>
        <v>#DIV/0!</v>
      </c>
      <c r="F8" s="115" t="e">
        <f t="shared" ref="F8:F31" si="1">ROUND((3*E8)/(10-3.33)-1/2,2)</f>
        <v>#DIV/0!</v>
      </c>
      <c r="G8" s="102" t="e">
        <f t="shared" ref="G8:G31" si="2">IF(F8&gt;=4,"4",IF(F8&lt;=1,"1",F8))</f>
        <v>#DIV/0!</v>
      </c>
    </row>
    <row r="9" spans="1:12" ht="30" customHeight="1" x14ac:dyDescent="0.3">
      <c r="A9" s="154">
        <f>'1.운영진단 대상학과'!$C$4</f>
        <v>0</v>
      </c>
      <c r="B9" s="155">
        <f>'1.운영진단 대상학과'!E12</f>
        <v>0</v>
      </c>
      <c r="C9" s="41"/>
      <c r="D9" s="42"/>
      <c r="E9" s="105" t="e">
        <f t="shared" si="0"/>
        <v>#DIV/0!</v>
      </c>
      <c r="F9" s="114" t="e">
        <f t="shared" si="1"/>
        <v>#DIV/0!</v>
      </c>
      <c r="G9" s="102" t="e">
        <f t="shared" si="2"/>
        <v>#DIV/0!</v>
      </c>
    </row>
    <row r="10" spans="1:12" ht="30" customHeight="1" x14ac:dyDescent="0.3">
      <c r="A10" s="154">
        <f>'1.운영진단 대상학과'!$C$4</f>
        <v>0</v>
      </c>
      <c r="B10" s="155">
        <f>'1.운영진단 대상학과'!E13</f>
        <v>0</v>
      </c>
      <c r="C10" s="41"/>
      <c r="D10" s="42"/>
      <c r="E10" s="105" t="e">
        <f t="shared" si="0"/>
        <v>#DIV/0!</v>
      </c>
      <c r="F10" s="114" t="e">
        <f t="shared" si="1"/>
        <v>#DIV/0!</v>
      </c>
      <c r="G10" s="102" t="e">
        <f t="shared" si="2"/>
        <v>#DIV/0!</v>
      </c>
      <c r="L10" s="104"/>
    </row>
    <row r="11" spans="1:12" ht="30" customHeight="1" x14ac:dyDescent="0.3">
      <c r="A11" s="154">
        <f>'1.운영진단 대상학과'!$C$4</f>
        <v>0</v>
      </c>
      <c r="B11" s="155">
        <f>'1.운영진단 대상학과'!E14</f>
        <v>0</v>
      </c>
      <c r="C11" s="41"/>
      <c r="D11" s="42"/>
      <c r="E11" s="105" t="e">
        <f t="shared" si="0"/>
        <v>#DIV/0!</v>
      </c>
      <c r="F11" s="114" t="e">
        <f t="shared" si="1"/>
        <v>#DIV/0!</v>
      </c>
      <c r="G11" s="102" t="e">
        <f t="shared" si="2"/>
        <v>#DIV/0!</v>
      </c>
    </row>
    <row r="12" spans="1:12" ht="30" customHeight="1" x14ac:dyDescent="0.3">
      <c r="A12" s="154">
        <f>'1.운영진단 대상학과'!$C$4</f>
        <v>0</v>
      </c>
      <c r="B12" s="155">
        <f>'1.운영진단 대상학과'!E15</f>
        <v>0</v>
      </c>
      <c r="C12" s="41"/>
      <c r="D12" s="42"/>
      <c r="E12" s="105" t="e">
        <f t="shared" si="0"/>
        <v>#DIV/0!</v>
      </c>
      <c r="F12" s="114" t="e">
        <f t="shared" si="1"/>
        <v>#DIV/0!</v>
      </c>
      <c r="G12" s="102" t="e">
        <f t="shared" si="2"/>
        <v>#DIV/0!</v>
      </c>
    </row>
    <row r="13" spans="1:12" ht="30" customHeight="1" x14ac:dyDescent="0.3">
      <c r="A13" s="154">
        <f>'1.운영진단 대상학과'!$C$4</f>
        <v>0</v>
      </c>
      <c r="B13" s="155">
        <f>'1.운영진단 대상학과'!E16</f>
        <v>0</v>
      </c>
      <c r="C13" s="41"/>
      <c r="D13" s="42"/>
      <c r="E13" s="105" t="e">
        <f t="shared" si="0"/>
        <v>#DIV/0!</v>
      </c>
      <c r="F13" s="114" t="e">
        <f t="shared" si="1"/>
        <v>#DIV/0!</v>
      </c>
      <c r="G13" s="102" t="e">
        <f t="shared" si="2"/>
        <v>#DIV/0!</v>
      </c>
    </row>
    <row r="14" spans="1:12" ht="30" customHeight="1" x14ac:dyDescent="0.3">
      <c r="A14" s="154">
        <f>'1.운영진단 대상학과'!$C$4</f>
        <v>0</v>
      </c>
      <c r="B14" s="155">
        <f>'1.운영진단 대상학과'!E17</f>
        <v>0</v>
      </c>
      <c r="C14" s="41"/>
      <c r="D14" s="42"/>
      <c r="E14" s="105" t="e">
        <f t="shared" si="0"/>
        <v>#DIV/0!</v>
      </c>
      <c r="F14" s="114" t="e">
        <f t="shared" si="1"/>
        <v>#DIV/0!</v>
      </c>
      <c r="G14" s="102" t="e">
        <f t="shared" si="2"/>
        <v>#DIV/0!</v>
      </c>
    </row>
    <row r="15" spans="1:12" ht="30" customHeight="1" x14ac:dyDescent="0.3">
      <c r="A15" s="154">
        <f>'1.운영진단 대상학과'!$C$4</f>
        <v>0</v>
      </c>
      <c r="B15" s="155">
        <f>'1.운영진단 대상학과'!E18</f>
        <v>0</v>
      </c>
      <c r="C15" s="41"/>
      <c r="D15" s="42"/>
      <c r="E15" s="105" t="e">
        <f t="shared" si="0"/>
        <v>#DIV/0!</v>
      </c>
      <c r="F15" s="114" t="e">
        <f t="shared" si="1"/>
        <v>#DIV/0!</v>
      </c>
      <c r="G15" s="102" t="e">
        <f t="shared" si="2"/>
        <v>#DIV/0!</v>
      </c>
    </row>
    <row r="16" spans="1:12" ht="30" customHeight="1" x14ac:dyDescent="0.3">
      <c r="A16" s="154">
        <f>'1.운영진단 대상학과'!$C$4</f>
        <v>0</v>
      </c>
      <c r="B16" s="155">
        <f>'1.운영진단 대상학과'!E19</f>
        <v>0</v>
      </c>
      <c r="C16" s="41"/>
      <c r="D16" s="42"/>
      <c r="E16" s="105" t="e">
        <f t="shared" si="0"/>
        <v>#DIV/0!</v>
      </c>
      <c r="F16" s="114" t="e">
        <f t="shared" si="1"/>
        <v>#DIV/0!</v>
      </c>
      <c r="G16" s="102" t="e">
        <f t="shared" si="2"/>
        <v>#DIV/0!</v>
      </c>
    </row>
    <row r="17" spans="1:7" ht="30" customHeight="1" x14ac:dyDescent="0.3">
      <c r="A17" s="154">
        <f>'1.운영진단 대상학과'!$C$4</f>
        <v>0</v>
      </c>
      <c r="B17" s="155">
        <f>'1.운영진단 대상학과'!E20</f>
        <v>0</v>
      </c>
      <c r="C17" s="41"/>
      <c r="D17" s="42"/>
      <c r="E17" s="105" t="e">
        <f t="shared" si="0"/>
        <v>#DIV/0!</v>
      </c>
      <c r="F17" s="114" t="e">
        <f t="shared" si="1"/>
        <v>#DIV/0!</v>
      </c>
      <c r="G17" s="102" t="e">
        <f t="shared" si="2"/>
        <v>#DIV/0!</v>
      </c>
    </row>
    <row r="18" spans="1:7" ht="30" customHeight="1" x14ac:dyDescent="0.3">
      <c r="A18" s="154">
        <f>'1.운영진단 대상학과'!$C$4</f>
        <v>0</v>
      </c>
      <c r="B18" s="155">
        <f>'1.운영진단 대상학과'!E21</f>
        <v>0</v>
      </c>
      <c r="C18" s="41"/>
      <c r="D18" s="42"/>
      <c r="E18" s="105" t="e">
        <f t="shared" si="0"/>
        <v>#DIV/0!</v>
      </c>
      <c r="F18" s="114" t="e">
        <f t="shared" si="1"/>
        <v>#DIV/0!</v>
      </c>
      <c r="G18" s="102" t="e">
        <f t="shared" si="2"/>
        <v>#DIV/0!</v>
      </c>
    </row>
    <row r="19" spans="1:7" ht="30" customHeight="1" x14ac:dyDescent="0.3">
      <c r="A19" s="154">
        <f>'1.운영진단 대상학과'!$C$4</f>
        <v>0</v>
      </c>
      <c r="B19" s="155">
        <f>'1.운영진단 대상학과'!E22</f>
        <v>0</v>
      </c>
      <c r="C19" s="41"/>
      <c r="D19" s="42"/>
      <c r="E19" s="105" t="e">
        <f t="shared" si="0"/>
        <v>#DIV/0!</v>
      </c>
      <c r="F19" s="114" t="e">
        <f t="shared" si="1"/>
        <v>#DIV/0!</v>
      </c>
      <c r="G19" s="102" t="e">
        <f t="shared" si="2"/>
        <v>#DIV/0!</v>
      </c>
    </row>
    <row r="20" spans="1:7" ht="30" customHeight="1" x14ac:dyDescent="0.3">
      <c r="A20" s="154">
        <f>'1.운영진단 대상학과'!$C$4</f>
        <v>0</v>
      </c>
      <c r="B20" s="155">
        <f>'1.운영진단 대상학과'!E23</f>
        <v>0</v>
      </c>
      <c r="C20" s="41"/>
      <c r="D20" s="42"/>
      <c r="E20" s="105" t="e">
        <f t="shared" si="0"/>
        <v>#DIV/0!</v>
      </c>
      <c r="F20" s="114" t="e">
        <f t="shared" si="1"/>
        <v>#DIV/0!</v>
      </c>
      <c r="G20" s="102" t="e">
        <f t="shared" si="2"/>
        <v>#DIV/0!</v>
      </c>
    </row>
    <row r="21" spans="1:7" ht="30" customHeight="1" x14ac:dyDescent="0.3">
      <c r="A21" s="154">
        <f>'1.운영진단 대상학과'!$C$4</f>
        <v>0</v>
      </c>
      <c r="B21" s="155">
        <f>'1.운영진단 대상학과'!E24</f>
        <v>0</v>
      </c>
      <c r="C21" s="41"/>
      <c r="D21" s="42"/>
      <c r="E21" s="105" t="e">
        <f t="shared" si="0"/>
        <v>#DIV/0!</v>
      </c>
      <c r="F21" s="114" t="e">
        <f t="shared" si="1"/>
        <v>#DIV/0!</v>
      </c>
      <c r="G21" s="102" t="e">
        <f t="shared" si="2"/>
        <v>#DIV/0!</v>
      </c>
    </row>
    <row r="22" spans="1:7" ht="30" customHeight="1" x14ac:dyDescent="0.3">
      <c r="A22" s="154">
        <f>'1.운영진단 대상학과'!$C$4</f>
        <v>0</v>
      </c>
      <c r="B22" s="155">
        <f>'1.운영진단 대상학과'!E25</f>
        <v>0</v>
      </c>
      <c r="C22" s="41"/>
      <c r="D22" s="42"/>
      <c r="E22" s="105" t="e">
        <f t="shared" si="0"/>
        <v>#DIV/0!</v>
      </c>
      <c r="F22" s="114" t="e">
        <f t="shared" si="1"/>
        <v>#DIV/0!</v>
      </c>
      <c r="G22" s="102" t="e">
        <f t="shared" si="2"/>
        <v>#DIV/0!</v>
      </c>
    </row>
    <row r="23" spans="1:7" ht="30" customHeight="1" x14ac:dyDescent="0.3">
      <c r="A23" s="154">
        <f>'1.운영진단 대상학과'!$C$4</f>
        <v>0</v>
      </c>
      <c r="B23" s="155">
        <f>'1.운영진단 대상학과'!E26</f>
        <v>0</v>
      </c>
      <c r="C23" s="41"/>
      <c r="D23" s="42"/>
      <c r="E23" s="105" t="e">
        <f t="shared" si="0"/>
        <v>#DIV/0!</v>
      </c>
      <c r="F23" s="114" t="e">
        <f t="shared" si="1"/>
        <v>#DIV/0!</v>
      </c>
      <c r="G23" s="102" t="e">
        <f t="shared" si="2"/>
        <v>#DIV/0!</v>
      </c>
    </row>
    <row r="24" spans="1:7" ht="30" customHeight="1" x14ac:dyDescent="0.3">
      <c r="A24" s="154">
        <f>'1.운영진단 대상학과'!$C$4</f>
        <v>0</v>
      </c>
      <c r="B24" s="155">
        <f>'1.운영진단 대상학과'!E27</f>
        <v>0</v>
      </c>
      <c r="C24" s="41"/>
      <c r="D24" s="42"/>
      <c r="E24" s="105" t="e">
        <f t="shared" si="0"/>
        <v>#DIV/0!</v>
      </c>
      <c r="F24" s="114" t="e">
        <f t="shared" si="1"/>
        <v>#DIV/0!</v>
      </c>
      <c r="G24" s="102" t="e">
        <f t="shared" si="2"/>
        <v>#DIV/0!</v>
      </c>
    </row>
    <row r="25" spans="1:7" ht="30" customHeight="1" x14ac:dyDescent="0.3">
      <c r="A25" s="154">
        <f>'1.운영진단 대상학과'!$C$4</f>
        <v>0</v>
      </c>
      <c r="B25" s="155">
        <f>'1.운영진단 대상학과'!E28</f>
        <v>0</v>
      </c>
      <c r="C25" s="41"/>
      <c r="D25" s="42"/>
      <c r="E25" s="105" t="e">
        <f t="shared" si="0"/>
        <v>#DIV/0!</v>
      </c>
      <c r="F25" s="114" t="e">
        <f t="shared" si="1"/>
        <v>#DIV/0!</v>
      </c>
      <c r="G25" s="102" t="e">
        <f t="shared" si="2"/>
        <v>#DIV/0!</v>
      </c>
    </row>
    <row r="26" spans="1:7" ht="30" customHeight="1" x14ac:dyDescent="0.3">
      <c r="A26" s="154">
        <f>'1.운영진단 대상학과'!$C$4</f>
        <v>0</v>
      </c>
      <c r="B26" s="155">
        <f>'1.운영진단 대상학과'!E29</f>
        <v>0</v>
      </c>
      <c r="C26" s="41"/>
      <c r="D26" s="42"/>
      <c r="E26" s="105" t="e">
        <f t="shared" si="0"/>
        <v>#DIV/0!</v>
      </c>
      <c r="F26" s="114" t="e">
        <f t="shared" si="1"/>
        <v>#DIV/0!</v>
      </c>
      <c r="G26" s="102" t="e">
        <f t="shared" si="2"/>
        <v>#DIV/0!</v>
      </c>
    </row>
    <row r="27" spans="1:7" ht="30" customHeight="1" x14ac:dyDescent="0.3">
      <c r="A27" s="154">
        <f>'1.운영진단 대상학과'!$C$4</f>
        <v>0</v>
      </c>
      <c r="B27" s="155">
        <f>'1.운영진단 대상학과'!E30</f>
        <v>0</v>
      </c>
      <c r="C27" s="41"/>
      <c r="D27" s="42"/>
      <c r="E27" s="105" t="e">
        <f t="shared" si="0"/>
        <v>#DIV/0!</v>
      </c>
      <c r="F27" s="114" t="e">
        <f t="shared" si="1"/>
        <v>#DIV/0!</v>
      </c>
      <c r="G27" s="102" t="e">
        <f t="shared" si="2"/>
        <v>#DIV/0!</v>
      </c>
    </row>
    <row r="28" spans="1:7" ht="30" customHeight="1" x14ac:dyDescent="0.3">
      <c r="A28" s="154">
        <f>'1.운영진단 대상학과'!$C$4</f>
        <v>0</v>
      </c>
      <c r="B28" s="155">
        <f>'1.운영진단 대상학과'!E31</f>
        <v>0</v>
      </c>
      <c r="C28" s="41"/>
      <c r="D28" s="42"/>
      <c r="E28" s="105" t="e">
        <f t="shared" si="0"/>
        <v>#DIV/0!</v>
      </c>
      <c r="F28" s="114" t="e">
        <f t="shared" si="1"/>
        <v>#DIV/0!</v>
      </c>
      <c r="G28" s="102" t="e">
        <f t="shared" si="2"/>
        <v>#DIV/0!</v>
      </c>
    </row>
    <row r="29" spans="1:7" ht="30" customHeight="1" x14ac:dyDescent="0.3">
      <c r="A29" s="154">
        <f>'1.운영진단 대상학과'!$C$4</f>
        <v>0</v>
      </c>
      <c r="B29" s="155">
        <f>'1.운영진단 대상학과'!E32</f>
        <v>0</v>
      </c>
      <c r="C29" s="41"/>
      <c r="D29" s="42"/>
      <c r="E29" s="105" t="e">
        <f t="shared" si="0"/>
        <v>#DIV/0!</v>
      </c>
      <c r="F29" s="114" t="e">
        <f t="shared" si="1"/>
        <v>#DIV/0!</v>
      </c>
      <c r="G29" s="102" t="e">
        <f t="shared" si="2"/>
        <v>#DIV/0!</v>
      </c>
    </row>
    <row r="30" spans="1:7" ht="30" customHeight="1" x14ac:dyDescent="0.3">
      <c r="A30" s="154">
        <f>'1.운영진단 대상학과'!$C$4</f>
        <v>0</v>
      </c>
      <c r="B30" s="155">
        <f>'1.운영진단 대상학과'!E33</f>
        <v>0</v>
      </c>
      <c r="C30" s="41"/>
      <c r="D30" s="42"/>
      <c r="E30" s="105" t="e">
        <f t="shared" si="0"/>
        <v>#DIV/0!</v>
      </c>
      <c r="F30" s="114" t="e">
        <f t="shared" si="1"/>
        <v>#DIV/0!</v>
      </c>
      <c r="G30" s="102" t="e">
        <f t="shared" si="2"/>
        <v>#DIV/0!</v>
      </c>
    </row>
    <row r="31" spans="1:7" ht="30" customHeight="1" thickBot="1" x14ac:dyDescent="0.35">
      <c r="A31" s="156">
        <f>'1.운영진단 대상학과'!$C$4</f>
        <v>0</v>
      </c>
      <c r="B31" s="157">
        <f>'1.운영진단 대상학과'!E34</f>
        <v>0</v>
      </c>
      <c r="C31" s="45"/>
      <c r="D31" s="46"/>
      <c r="E31" s="116" t="e">
        <f t="shared" si="0"/>
        <v>#DIV/0!</v>
      </c>
      <c r="F31" s="117" t="e">
        <f t="shared" si="1"/>
        <v>#DIV/0!</v>
      </c>
      <c r="G31" s="107" t="e">
        <f t="shared" si="2"/>
        <v>#DIV/0!</v>
      </c>
    </row>
    <row r="32" spans="1:7" ht="17.25" thickTop="1" x14ac:dyDescent="0.3"/>
  </sheetData>
  <sheetProtection algorithmName="SHA-512" hashValue="fvNR1pwWLPtsiY21Gr0ROU31J7EoWiA+gFWbpRjEcOJBati9w9hQMwm8MAal9Pr2pboxsKUhXqaqhHEswaR7Xw==" saltValue="ywiMKWbdPJED/HsKY6XCvg==" spinCount="100000" sheet="1" objects="1" scenarios="1"/>
  <mergeCells count="2">
    <mergeCell ref="A2:B2"/>
    <mergeCell ref="A3:F4"/>
  </mergeCells>
  <phoneticPr fontId="7" type="noConversion"/>
  <dataValidations count="1">
    <dataValidation type="whole" allowBlank="1" showInputMessage="1" showErrorMessage="1" error="소수점 절사한 원단위로 기재" sqref="C7" xr:uid="{00000000-0002-0000-0500-000000000000}">
      <formula1>0</formula1>
      <formula2>99999999999999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4"/>
  <sheetViews>
    <sheetView workbookViewId="0">
      <pane xSplit="7" ySplit="8" topLeftCell="H9" activePane="bottomRight" state="frozen"/>
      <selection activeCell="O15" sqref="O15"/>
      <selection pane="topRight" activeCell="O15" sqref="O15"/>
      <selection pane="bottomLeft" activeCell="O15" sqref="O15"/>
      <selection pane="bottomRight" activeCell="X17" sqref="X17"/>
    </sheetView>
  </sheetViews>
  <sheetFormatPr defaultRowHeight="16.5" x14ac:dyDescent="0.3"/>
  <cols>
    <col min="1" max="1" width="18.375" customWidth="1"/>
    <col min="2" max="2" width="21.125" style="34" customWidth="1"/>
    <col min="3" max="4" width="11" customWidth="1"/>
    <col min="5" max="6" width="11" style="17" customWidth="1"/>
    <col min="7" max="7" width="11.75" customWidth="1"/>
    <col min="8" max="8" width="10.875" customWidth="1"/>
    <col min="9" max="9" width="12.875" customWidth="1"/>
    <col min="10" max="10" width="13.875" hidden="1" customWidth="1"/>
    <col min="11" max="13" width="0" hidden="1" customWidth="1"/>
    <col min="14" max="14" width="10.5" hidden="1" customWidth="1"/>
    <col min="15" max="15" width="12.5" hidden="1" customWidth="1"/>
    <col min="16" max="17" width="12.25" hidden="1" customWidth="1"/>
    <col min="18" max="18" width="0" hidden="1" customWidth="1"/>
  </cols>
  <sheetData>
    <row r="1" spans="1:18" ht="17.25" thickBot="1" x14ac:dyDescent="0.35"/>
    <row r="2" spans="1:18" ht="27" thickBot="1" x14ac:dyDescent="0.35">
      <c r="A2" s="214" t="s">
        <v>66</v>
      </c>
      <c r="B2" s="215"/>
    </row>
    <row r="3" spans="1:18" ht="18" customHeight="1" thickBot="1" x14ac:dyDescent="0.35">
      <c r="A3" s="216" t="s">
        <v>82</v>
      </c>
      <c r="B3" s="217"/>
      <c r="C3" s="217"/>
      <c r="D3" s="217"/>
      <c r="E3" s="217"/>
      <c r="F3" s="218"/>
      <c r="G3" s="18"/>
      <c r="H3" s="18"/>
      <c r="I3" s="18"/>
    </row>
    <row r="4" spans="1:18" ht="18" customHeight="1" thickTop="1" thickBot="1" x14ac:dyDescent="0.35">
      <c r="A4" s="219"/>
      <c r="B4" s="220"/>
      <c r="C4" s="220"/>
      <c r="D4" s="220"/>
      <c r="E4" s="220"/>
      <c r="F4" s="221"/>
      <c r="H4" s="18"/>
      <c r="L4" s="57" t="s">
        <v>91</v>
      </c>
      <c r="M4" s="51" t="s">
        <v>92</v>
      </c>
      <c r="N4" s="51" t="s">
        <v>93</v>
      </c>
      <c r="O4" s="51" t="s">
        <v>94</v>
      </c>
      <c r="P4" s="51" t="s">
        <v>95</v>
      </c>
      <c r="Q4" s="51" t="s">
        <v>96</v>
      </c>
      <c r="R4" s="52" t="s">
        <v>97</v>
      </c>
    </row>
    <row r="5" spans="1:18" ht="21" customHeight="1" thickBot="1" x14ac:dyDescent="0.35">
      <c r="A5" s="166" t="s">
        <v>125</v>
      </c>
      <c r="C5" s="18"/>
      <c r="D5" s="18"/>
      <c r="E5" s="33"/>
      <c r="F5" s="33"/>
      <c r="G5" s="18"/>
      <c r="H5" s="18"/>
      <c r="I5" s="18"/>
      <c r="L5" s="35"/>
      <c r="M5" s="54" t="s">
        <v>98</v>
      </c>
      <c r="N5" s="54" t="s">
        <v>99</v>
      </c>
      <c r="O5" s="54" t="s">
        <v>100</v>
      </c>
      <c r="P5" s="54" t="s">
        <v>101</v>
      </c>
      <c r="Q5" s="54" t="s">
        <v>102</v>
      </c>
      <c r="R5" s="55" t="s">
        <v>103</v>
      </c>
    </row>
    <row r="6" spans="1:18" ht="23.25" customHeight="1" thickTop="1" thickBot="1" x14ac:dyDescent="0.35">
      <c r="A6" s="209" t="s">
        <v>0</v>
      </c>
      <c r="B6" s="223" t="s">
        <v>53</v>
      </c>
      <c r="C6" s="228" t="s">
        <v>90</v>
      </c>
      <c r="D6" s="229"/>
      <c r="E6" s="229"/>
      <c r="F6" s="229"/>
      <c r="G6" s="230"/>
      <c r="H6" s="238" t="s">
        <v>89</v>
      </c>
      <c r="I6" s="235" t="s">
        <v>88</v>
      </c>
      <c r="J6" s="211" t="s">
        <v>45</v>
      </c>
      <c r="L6" s="231" t="s">
        <v>26</v>
      </c>
      <c r="M6" s="232"/>
      <c r="N6" s="56" t="s">
        <v>104</v>
      </c>
      <c r="O6" s="56" t="s">
        <v>105</v>
      </c>
      <c r="P6" s="56" t="s">
        <v>106</v>
      </c>
      <c r="Q6" s="56" t="s">
        <v>107</v>
      </c>
      <c r="R6" s="22" t="s">
        <v>108</v>
      </c>
    </row>
    <row r="7" spans="1:18" ht="23.25" customHeight="1" thickTop="1" thickBot="1" x14ac:dyDescent="0.35">
      <c r="A7" s="210"/>
      <c r="B7" s="224"/>
      <c r="C7" s="226" t="s">
        <v>84</v>
      </c>
      <c r="D7" s="227"/>
      <c r="E7" s="227" t="s">
        <v>86</v>
      </c>
      <c r="F7" s="227"/>
      <c r="G7" s="233" t="s">
        <v>87</v>
      </c>
      <c r="H7" s="239"/>
      <c r="I7" s="236"/>
      <c r="J7" s="212"/>
    </row>
    <row r="8" spans="1:18" ht="23.25" customHeight="1" thickBot="1" x14ac:dyDescent="0.35">
      <c r="A8" s="222"/>
      <c r="B8" s="225"/>
      <c r="C8" s="74" t="s">
        <v>83</v>
      </c>
      <c r="D8" s="75" t="s">
        <v>85</v>
      </c>
      <c r="E8" s="75" t="s">
        <v>83</v>
      </c>
      <c r="F8" s="75" t="s">
        <v>85</v>
      </c>
      <c r="G8" s="234"/>
      <c r="H8" s="240"/>
      <c r="I8" s="237"/>
      <c r="J8" s="212"/>
      <c r="L8" s="58" t="s">
        <v>109</v>
      </c>
      <c r="M8" s="59" t="s">
        <v>110</v>
      </c>
    </row>
    <row r="9" spans="1:18" ht="36.75" customHeight="1" thickBot="1" x14ac:dyDescent="0.35">
      <c r="A9" s="152">
        <f>'1.운영진단 대상학과'!$C$4</f>
        <v>0</v>
      </c>
      <c r="B9" s="158">
        <f>'1.운영진단 대상학과'!E10</f>
        <v>0</v>
      </c>
      <c r="C9" s="149"/>
      <c r="D9" s="141"/>
      <c r="E9" s="141"/>
      <c r="F9" s="141"/>
      <c r="G9" s="62">
        <f>SUM(C9:F9)</f>
        <v>0</v>
      </c>
      <c r="H9" s="60"/>
      <c r="I9" s="138" t="e">
        <f>G9/(2*H9)</f>
        <v>#DIV/0!</v>
      </c>
      <c r="J9" s="135" t="b">
        <f>IF(H9=2,L9,IF(H9=1,M9))</f>
        <v>0</v>
      </c>
      <c r="L9" s="53" t="e">
        <f>IF(I9&gt;=15,2,IF(I9&gt;=14.5,1.6,(IF(I9&gt;=14,1.2,(IF(I9&gt;=13.5,0.8,(IF(I9&lt;13.5,0.4,0))))))))</f>
        <v>#DIV/0!</v>
      </c>
      <c r="M9" s="53" t="e">
        <f>IF(I9&gt;=10,2,IF(I9&gt;=9.5,1.6,(IF(I9&gt;=9,1.2,(IF(I9&gt;=8.5,0.8,(IF(I9&lt;8.5,0.4,0))))))))</f>
        <v>#DIV/0!</v>
      </c>
    </row>
    <row r="10" spans="1:18" ht="30" customHeight="1" thickBot="1" x14ac:dyDescent="0.35">
      <c r="A10" s="154">
        <f>'1.운영진단 대상학과'!$C$4</f>
        <v>0</v>
      </c>
      <c r="B10" s="155">
        <f>'1.운영진단 대상학과'!E11</f>
        <v>0</v>
      </c>
      <c r="C10" s="142"/>
      <c r="D10" s="143"/>
      <c r="E10" s="143"/>
      <c r="F10" s="143"/>
      <c r="G10" s="63">
        <f t="shared" ref="G10:G33" si="0">SUM(C10:F10)</f>
        <v>0</v>
      </c>
      <c r="H10" s="61"/>
      <c r="I10" s="139" t="e">
        <f t="shared" ref="I10:I33" si="1">G10/(2*H10)</f>
        <v>#DIV/0!</v>
      </c>
      <c r="J10" s="136" t="b">
        <f t="shared" ref="J10:J33" si="2">IF(H10=2,L10,IF(H10=1,M10))</f>
        <v>0</v>
      </c>
      <c r="L10" s="53" t="e">
        <f t="shared" ref="L10:L33" si="3">IF(I10&gt;=15,2,IF(I10&gt;=14.5,1.6,(IF(I10&gt;=14,1.2,(IF(I10&gt;=13.5,0.8,(IF(I10&lt;13.5,0.4,0))))))))</f>
        <v>#DIV/0!</v>
      </c>
      <c r="M10" s="53" t="e">
        <f t="shared" ref="M10:M33" si="4">IF(I10&gt;=10,2,IF(I10&gt;=9.5,1.6,(IF(I10&gt;=9,1.2,(IF(I10&gt;=8.5,0.8,(IF(I10&lt;8.5,0.4,0))))))))</f>
        <v>#DIV/0!</v>
      </c>
    </row>
    <row r="11" spans="1:18" ht="30" customHeight="1" thickBot="1" x14ac:dyDescent="0.35">
      <c r="A11" s="154">
        <f>'1.운영진단 대상학과'!$C$4</f>
        <v>0</v>
      </c>
      <c r="B11" s="155">
        <f>'1.운영진단 대상학과'!E12</f>
        <v>0</v>
      </c>
      <c r="C11" s="142"/>
      <c r="D11" s="143"/>
      <c r="E11" s="143"/>
      <c r="F11" s="143"/>
      <c r="G11" s="63">
        <f t="shared" si="0"/>
        <v>0</v>
      </c>
      <c r="H11" s="61"/>
      <c r="I11" s="139" t="e">
        <f t="shared" si="1"/>
        <v>#DIV/0!</v>
      </c>
      <c r="J11" s="136" t="b">
        <f t="shared" si="2"/>
        <v>0</v>
      </c>
      <c r="L11" s="53" t="e">
        <f t="shared" si="3"/>
        <v>#DIV/0!</v>
      </c>
      <c r="M11" s="53" t="e">
        <f t="shared" si="4"/>
        <v>#DIV/0!</v>
      </c>
    </row>
    <row r="12" spans="1:18" ht="30" customHeight="1" thickBot="1" x14ac:dyDescent="0.35">
      <c r="A12" s="154">
        <f>'1.운영진단 대상학과'!$C$4</f>
        <v>0</v>
      </c>
      <c r="B12" s="155">
        <f>'1.운영진단 대상학과'!E13</f>
        <v>0</v>
      </c>
      <c r="C12" s="142"/>
      <c r="D12" s="143"/>
      <c r="E12" s="143"/>
      <c r="F12" s="143"/>
      <c r="G12" s="63">
        <f t="shared" si="0"/>
        <v>0</v>
      </c>
      <c r="H12" s="61"/>
      <c r="I12" s="139" t="e">
        <f t="shared" si="1"/>
        <v>#DIV/0!</v>
      </c>
      <c r="J12" s="136" t="b">
        <f t="shared" si="2"/>
        <v>0</v>
      </c>
      <c r="L12" s="53" t="e">
        <f t="shared" si="3"/>
        <v>#DIV/0!</v>
      </c>
      <c r="M12" s="53" t="e">
        <f t="shared" si="4"/>
        <v>#DIV/0!</v>
      </c>
    </row>
    <row r="13" spans="1:18" ht="30" customHeight="1" thickBot="1" x14ac:dyDescent="0.35">
      <c r="A13" s="154">
        <f>'1.운영진단 대상학과'!$C$4</f>
        <v>0</v>
      </c>
      <c r="B13" s="155">
        <f>'1.운영진단 대상학과'!E14</f>
        <v>0</v>
      </c>
      <c r="C13" s="142"/>
      <c r="D13" s="143"/>
      <c r="E13" s="143"/>
      <c r="F13" s="143"/>
      <c r="G13" s="63">
        <f t="shared" si="0"/>
        <v>0</v>
      </c>
      <c r="H13" s="61"/>
      <c r="I13" s="139" t="e">
        <f t="shared" si="1"/>
        <v>#DIV/0!</v>
      </c>
      <c r="J13" s="136" t="b">
        <f t="shared" si="2"/>
        <v>0</v>
      </c>
      <c r="L13" s="53" t="e">
        <f t="shared" si="3"/>
        <v>#DIV/0!</v>
      </c>
      <c r="M13" s="53" t="e">
        <f t="shared" si="4"/>
        <v>#DIV/0!</v>
      </c>
    </row>
    <row r="14" spans="1:18" ht="30" customHeight="1" thickBot="1" x14ac:dyDescent="0.35">
      <c r="A14" s="154">
        <f>'1.운영진단 대상학과'!$C$4</f>
        <v>0</v>
      </c>
      <c r="B14" s="155">
        <f>'1.운영진단 대상학과'!E15</f>
        <v>0</v>
      </c>
      <c r="C14" s="142"/>
      <c r="D14" s="143"/>
      <c r="E14" s="143"/>
      <c r="F14" s="143"/>
      <c r="G14" s="63">
        <f t="shared" si="0"/>
        <v>0</v>
      </c>
      <c r="H14" s="61"/>
      <c r="I14" s="139" t="e">
        <f t="shared" si="1"/>
        <v>#DIV/0!</v>
      </c>
      <c r="J14" s="136" t="b">
        <f t="shared" si="2"/>
        <v>0</v>
      </c>
      <c r="L14" s="53" t="e">
        <f t="shared" si="3"/>
        <v>#DIV/0!</v>
      </c>
      <c r="M14" s="53" t="e">
        <f t="shared" si="4"/>
        <v>#DIV/0!</v>
      </c>
    </row>
    <row r="15" spans="1:18" ht="30" customHeight="1" thickBot="1" x14ac:dyDescent="0.35">
      <c r="A15" s="154">
        <f>'1.운영진단 대상학과'!$C$4</f>
        <v>0</v>
      </c>
      <c r="B15" s="155">
        <f>'1.운영진단 대상학과'!E16</f>
        <v>0</v>
      </c>
      <c r="C15" s="142"/>
      <c r="D15" s="143"/>
      <c r="E15" s="143"/>
      <c r="F15" s="143"/>
      <c r="G15" s="63">
        <f t="shared" si="0"/>
        <v>0</v>
      </c>
      <c r="H15" s="61"/>
      <c r="I15" s="139" t="e">
        <f t="shared" si="1"/>
        <v>#DIV/0!</v>
      </c>
      <c r="J15" s="136" t="b">
        <f t="shared" si="2"/>
        <v>0</v>
      </c>
      <c r="L15" s="53" t="e">
        <f t="shared" si="3"/>
        <v>#DIV/0!</v>
      </c>
      <c r="M15" s="53" t="e">
        <f t="shared" si="4"/>
        <v>#DIV/0!</v>
      </c>
    </row>
    <row r="16" spans="1:18" ht="30" customHeight="1" thickBot="1" x14ac:dyDescent="0.35">
      <c r="A16" s="154">
        <f>'1.운영진단 대상학과'!$C$4</f>
        <v>0</v>
      </c>
      <c r="B16" s="155">
        <f>'1.운영진단 대상학과'!E17</f>
        <v>0</v>
      </c>
      <c r="C16" s="142"/>
      <c r="D16" s="143"/>
      <c r="E16" s="143"/>
      <c r="F16" s="143"/>
      <c r="G16" s="63">
        <f t="shared" si="0"/>
        <v>0</v>
      </c>
      <c r="H16" s="61"/>
      <c r="I16" s="139" t="e">
        <f t="shared" si="1"/>
        <v>#DIV/0!</v>
      </c>
      <c r="J16" s="136" t="b">
        <f t="shared" si="2"/>
        <v>0</v>
      </c>
      <c r="L16" s="53" t="e">
        <f t="shared" si="3"/>
        <v>#DIV/0!</v>
      </c>
      <c r="M16" s="53" t="e">
        <f t="shared" si="4"/>
        <v>#DIV/0!</v>
      </c>
    </row>
    <row r="17" spans="1:13" ht="30" customHeight="1" thickBot="1" x14ac:dyDescent="0.35">
      <c r="A17" s="154">
        <f>'1.운영진단 대상학과'!$C$4</f>
        <v>0</v>
      </c>
      <c r="B17" s="155">
        <f>'1.운영진단 대상학과'!E18</f>
        <v>0</v>
      </c>
      <c r="C17" s="142"/>
      <c r="D17" s="143"/>
      <c r="E17" s="143"/>
      <c r="F17" s="143"/>
      <c r="G17" s="63">
        <f t="shared" si="0"/>
        <v>0</v>
      </c>
      <c r="H17" s="61"/>
      <c r="I17" s="139" t="e">
        <f t="shared" si="1"/>
        <v>#DIV/0!</v>
      </c>
      <c r="J17" s="136" t="b">
        <f t="shared" si="2"/>
        <v>0</v>
      </c>
      <c r="L17" s="53" t="e">
        <f t="shared" si="3"/>
        <v>#DIV/0!</v>
      </c>
      <c r="M17" s="53" t="e">
        <f t="shared" si="4"/>
        <v>#DIV/0!</v>
      </c>
    </row>
    <row r="18" spans="1:13" ht="30" customHeight="1" thickBot="1" x14ac:dyDescent="0.35">
      <c r="A18" s="154">
        <f>'1.운영진단 대상학과'!$C$4</f>
        <v>0</v>
      </c>
      <c r="B18" s="155">
        <f>'1.운영진단 대상학과'!E19</f>
        <v>0</v>
      </c>
      <c r="C18" s="142"/>
      <c r="D18" s="143"/>
      <c r="E18" s="143"/>
      <c r="F18" s="143"/>
      <c r="G18" s="63">
        <f t="shared" si="0"/>
        <v>0</v>
      </c>
      <c r="H18" s="61"/>
      <c r="I18" s="139" t="e">
        <f t="shared" si="1"/>
        <v>#DIV/0!</v>
      </c>
      <c r="J18" s="136" t="b">
        <f t="shared" si="2"/>
        <v>0</v>
      </c>
      <c r="L18" s="53" t="e">
        <f t="shared" si="3"/>
        <v>#DIV/0!</v>
      </c>
      <c r="M18" s="53" t="e">
        <f t="shared" si="4"/>
        <v>#DIV/0!</v>
      </c>
    </row>
    <row r="19" spans="1:13" ht="30" customHeight="1" thickBot="1" x14ac:dyDescent="0.35">
      <c r="A19" s="154">
        <f>'1.운영진단 대상학과'!$C$4</f>
        <v>0</v>
      </c>
      <c r="B19" s="155">
        <f>'1.운영진단 대상학과'!E20</f>
        <v>0</v>
      </c>
      <c r="C19" s="142"/>
      <c r="D19" s="143"/>
      <c r="E19" s="143"/>
      <c r="F19" s="143"/>
      <c r="G19" s="63">
        <f t="shared" si="0"/>
        <v>0</v>
      </c>
      <c r="H19" s="61"/>
      <c r="I19" s="139" t="e">
        <f t="shared" si="1"/>
        <v>#DIV/0!</v>
      </c>
      <c r="J19" s="136" t="b">
        <f t="shared" si="2"/>
        <v>0</v>
      </c>
      <c r="L19" s="53" t="e">
        <f t="shared" si="3"/>
        <v>#DIV/0!</v>
      </c>
      <c r="M19" s="53" t="e">
        <f t="shared" si="4"/>
        <v>#DIV/0!</v>
      </c>
    </row>
    <row r="20" spans="1:13" ht="30" customHeight="1" thickBot="1" x14ac:dyDescent="0.35">
      <c r="A20" s="154">
        <f>'1.운영진단 대상학과'!$C$4</f>
        <v>0</v>
      </c>
      <c r="B20" s="155">
        <f>'1.운영진단 대상학과'!E21</f>
        <v>0</v>
      </c>
      <c r="C20" s="142"/>
      <c r="D20" s="143"/>
      <c r="E20" s="143"/>
      <c r="F20" s="143"/>
      <c r="G20" s="63">
        <f t="shared" si="0"/>
        <v>0</v>
      </c>
      <c r="H20" s="61"/>
      <c r="I20" s="139" t="e">
        <f t="shared" si="1"/>
        <v>#DIV/0!</v>
      </c>
      <c r="J20" s="136" t="b">
        <f t="shared" si="2"/>
        <v>0</v>
      </c>
      <c r="L20" s="53" t="e">
        <f t="shared" si="3"/>
        <v>#DIV/0!</v>
      </c>
      <c r="M20" s="53" t="e">
        <f t="shared" si="4"/>
        <v>#DIV/0!</v>
      </c>
    </row>
    <row r="21" spans="1:13" ht="30" customHeight="1" thickBot="1" x14ac:dyDescent="0.35">
      <c r="A21" s="154">
        <f>'1.운영진단 대상학과'!$C$4</f>
        <v>0</v>
      </c>
      <c r="B21" s="155">
        <f>'1.운영진단 대상학과'!E22</f>
        <v>0</v>
      </c>
      <c r="C21" s="142"/>
      <c r="D21" s="143"/>
      <c r="E21" s="143"/>
      <c r="F21" s="143"/>
      <c r="G21" s="63">
        <f t="shared" si="0"/>
        <v>0</v>
      </c>
      <c r="H21" s="61"/>
      <c r="I21" s="139" t="e">
        <f t="shared" si="1"/>
        <v>#DIV/0!</v>
      </c>
      <c r="J21" s="136" t="b">
        <f t="shared" si="2"/>
        <v>0</v>
      </c>
      <c r="L21" s="53" t="e">
        <f t="shared" si="3"/>
        <v>#DIV/0!</v>
      </c>
      <c r="M21" s="53" t="e">
        <f t="shared" si="4"/>
        <v>#DIV/0!</v>
      </c>
    </row>
    <row r="22" spans="1:13" ht="30" customHeight="1" thickBot="1" x14ac:dyDescent="0.35">
      <c r="A22" s="154">
        <f>'1.운영진단 대상학과'!$C$4</f>
        <v>0</v>
      </c>
      <c r="B22" s="155">
        <f>'1.운영진단 대상학과'!E23</f>
        <v>0</v>
      </c>
      <c r="C22" s="142"/>
      <c r="D22" s="143"/>
      <c r="E22" s="143"/>
      <c r="F22" s="143"/>
      <c r="G22" s="63">
        <f t="shared" si="0"/>
        <v>0</v>
      </c>
      <c r="H22" s="61"/>
      <c r="I22" s="139" t="e">
        <f t="shared" si="1"/>
        <v>#DIV/0!</v>
      </c>
      <c r="J22" s="136" t="b">
        <f t="shared" si="2"/>
        <v>0</v>
      </c>
      <c r="L22" s="53" t="e">
        <f t="shared" si="3"/>
        <v>#DIV/0!</v>
      </c>
      <c r="M22" s="53" t="e">
        <f t="shared" si="4"/>
        <v>#DIV/0!</v>
      </c>
    </row>
    <row r="23" spans="1:13" ht="30" customHeight="1" thickBot="1" x14ac:dyDescent="0.35">
      <c r="A23" s="154">
        <f>'1.운영진단 대상학과'!$C$4</f>
        <v>0</v>
      </c>
      <c r="B23" s="155">
        <f>'1.운영진단 대상학과'!E24</f>
        <v>0</v>
      </c>
      <c r="C23" s="142"/>
      <c r="D23" s="143"/>
      <c r="E23" s="143"/>
      <c r="F23" s="143"/>
      <c r="G23" s="63">
        <f t="shared" si="0"/>
        <v>0</v>
      </c>
      <c r="H23" s="61"/>
      <c r="I23" s="139" t="e">
        <f t="shared" si="1"/>
        <v>#DIV/0!</v>
      </c>
      <c r="J23" s="136" t="b">
        <f t="shared" si="2"/>
        <v>0</v>
      </c>
      <c r="L23" s="53" t="e">
        <f t="shared" si="3"/>
        <v>#DIV/0!</v>
      </c>
      <c r="M23" s="53" t="e">
        <f t="shared" si="4"/>
        <v>#DIV/0!</v>
      </c>
    </row>
    <row r="24" spans="1:13" ht="30" customHeight="1" thickBot="1" x14ac:dyDescent="0.35">
      <c r="A24" s="154">
        <f>'1.운영진단 대상학과'!$C$4</f>
        <v>0</v>
      </c>
      <c r="B24" s="155">
        <f>'1.운영진단 대상학과'!E25</f>
        <v>0</v>
      </c>
      <c r="C24" s="142"/>
      <c r="D24" s="143"/>
      <c r="E24" s="143"/>
      <c r="F24" s="143"/>
      <c r="G24" s="63">
        <f t="shared" si="0"/>
        <v>0</v>
      </c>
      <c r="H24" s="61"/>
      <c r="I24" s="139" t="e">
        <f t="shared" si="1"/>
        <v>#DIV/0!</v>
      </c>
      <c r="J24" s="136" t="b">
        <f t="shared" si="2"/>
        <v>0</v>
      </c>
      <c r="L24" s="53" t="e">
        <f t="shared" si="3"/>
        <v>#DIV/0!</v>
      </c>
      <c r="M24" s="53" t="e">
        <f t="shared" si="4"/>
        <v>#DIV/0!</v>
      </c>
    </row>
    <row r="25" spans="1:13" ht="30" customHeight="1" thickBot="1" x14ac:dyDescent="0.35">
      <c r="A25" s="154">
        <f>'1.운영진단 대상학과'!$C$4</f>
        <v>0</v>
      </c>
      <c r="B25" s="155">
        <f>'1.운영진단 대상학과'!E26</f>
        <v>0</v>
      </c>
      <c r="C25" s="142"/>
      <c r="D25" s="143"/>
      <c r="E25" s="143"/>
      <c r="F25" s="143"/>
      <c r="G25" s="63">
        <f t="shared" si="0"/>
        <v>0</v>
      </c>
      <c r="H25" s="61"/>
      <c r="I25" s="139" t="e">
        <f t="shared" si="1"/>
        <v>#DIV/0!</v>
      </c>
      <c r="J25" s="136" t="b">
        <f t="shared" si="2"/>
        <v>0</v>
      </c>
      <c r="L25" s="53" t="e">
        <f t="shared" si="3"/>
        <v>#DIV/0!</v>
      </c>
      <c r="M25" s="53" t="e">
        <f t="shared" si="4"/>
        <v>#DIV/0!</v>
      </c>
    </row>
    <row r="26" spans="1:13" ht="30" customHeight="1" thickBot="1" x14ac:dyDescent="0.35">
      <c r="A26" s="154">
        <f>'1.운영진단 대상학과'!$C$4</f>
        <v>0</v>
      </c>
      <c r="B26" s="155">
        <f>'1.운영진단 대상학과'!E27</f>
        <v>0</v>
      </c>
      <c r="C26" s="142"/>
      <c r="D26" s="143"/>
      <c r="E26" s="143"/>
      <c r="F26" s="143"/>
      <c r="G26" s="63">
        <f t="shared" si="0"/>
        <v>0</v>
      </c>
      <c r="H26" s="61"/>
      <c r="I26" s="139" t="e">
        <f t="shared" si="1"/>
        <v>#DIV/0!</v>
      </c>
      <c r="J26" s="136" t="b">
        <f t="shared" si="2"/>
        <v>0</v>
      </c>
      <c r="L26" s="53" t="e">
        <f t="shared" si="3"/>
        <v>#DIV/0!</v>
      </c>
      <c r="M26" s="53" t="e">
        <f t="shared" si="4"/>
        <v>#DIV/0!</v>
      </c>
    </row>
    <row r="27" spans="1:13" ht="30" customHeight="1" thickBot="1" x14ac:dyDescent="0.35">
      <c r="A27" s="154">
        <f>'1.운영진단 대상학과'!$C$4</f>
        <v>0</v>
      </c>
      <c r="B27" s="155">
        <f>'1.운영진단 대상학과'!E28</f>
        <v>0</v>
      </c>
      <c r="C27" s="142"/>
      <c r="D27" s="143"/>
      <c r="E27" s="143"/>
      <c r="F27" s="143"/>
      <c r="G27" s="63">
        <f t="shared" si="0"/>
        <v>0</v>
      </c>
      <c r="H27" s="61"/>
      <c r="I27" s="139" t="e">
        <f t="shared" si="1"/>
        <v>#DIV/0!</v>
      </c>
      <c r="J27" s="136" t="b">
        <f t="shared" si="2"/>
        <v>0</v>
      </c>
      <c r="L27" s="53" t="e">
        <f t="shared" si="3"/>
        <v>#DIV/0!</v>
      </c>
      <c r="M27" s="53" t="e">
        <f t="shared" si="4"/>
        <v>#DIV/0!</v>
      </c>
    </row>
    <row r="28" spans="1:13" ht="30" customHeight="1" thickBot="1" x14ac:dyDescent="0.35">
      <c r="A28" s="154">
        <f>'1.운영진단 대상학과'!$C$4</f>
        <v>0</v>
      </c>
      <c r="B28" s="155">
        <f>'1.운영진단 대상학과'!E29</f>
        <v>0</v>
      </c>
      <c r="C28" s="142"/>
      <c r="D28" s="143"/>
      <c r="E28" s="143"/>
      <c r="F28" s="143"/>
      <c r="G28" s="63">
        <f t="shared" si="0"/>
        <v>0</v>
      </c>
      <c r="H28" s="61"/>
      <c r="I28" s="139" t="e">
        <f t="shared" si="1"/>
        <v>#DIV/0!</v>
      </c>
      <c r="J28" s="136" t="b">
        <f t="shared" si="2"/>
        <v>0</v>
      </c>
      <c r="L28" s="53" t="e">
        <f t="shared" si="3"/>
        <v>#DIV/0!</v>
      </c>
      <c r="M28" s="53" t="e">
        <f t="shared" si="4"/>
        <v>#DIV/0!</v>
      </c>
    </row>
    <row r="29" spans="1:13" ht="30" customHeight="1" thickBot="1" x14ac:dyDescent="0.35">
      <c r="A29" s="154">
        <f>'1.운영진단 대상학과'!$C$4</f>
        <v>0</v>
      </c>
      <c r="B29" s="155">
        <f>'1.운영진단 대상학과'!E30</f>
        <v>0</v>
      </c>
      <c r="C29" s="142"/>
      <c r="D29" s="143"/>
      <c r="E29" s="143"/>
      <c r="F29" s="143"/>
      <c r="G29" s="63">
        <f t="shared" si="0"/>
        <v>0</v>
      </c>
      <c r="H29" s="61"/>
      <c r="I29" s="139" t="e">
        <f t="shared" si="1"/>
        <v>#DIV/0!</v>
      </c>
      <c r="J29" s="136" t="b">
        <f t="shared" si="2"/>
        <v>0</v>
      </c>
      <c r="L29" s="53" t="e">
        <f t="shared" si="3"/>
        <v>#DIV/0!</v>
      </c>
      <c r="M29" s="53" t="e">
        <f t="shared" si="4"/>
        <v>#DIV/0!</v>
      </c>
    </row>
    <row r="30" spans="1:13" ht="30" customHeight="1" thickBot="1" x14ac:dyDescent="0.35">
      <c r="A30" s="154">
        <f>'1.운영진단 대상학과'!$C$4</f>
        <v>0</v>
      </c>
      <c r="B30" s="155">
        <f>'1.운영진단 대상학과'!E31</f>
        <v>0</v>
      </c>
      <c r="C30" s="142"/>
      <c r="D30" s="143"/>
      <c r="E30" s="143"/>
      <c r="F30" s="143"/>
      <c r="G30" s="63">
        <f t="shared" si="0"/>
        <v>0</v>
      </c>
      <c r="H30" s="61"/>
      <c r="I30" s="139" t="e">
        <f t="shared" si="1"/>
        <v>#DIV/0!</v>
      </c>
      <c r="J30" s="136" t="b">
        <f t="shared" si="2"/>
        <v>0</v>
      </c>
      <c r="L30" s="53" t="e">
        <f t="shared" si="3"/>
        <v>#DIV/0!</v>
      </c>
      <c r="M30" s="53" t="e">
        <f t="shared" si="4"/>
        <v>#DIV/0!</v>
      </c>
    </row>
    <row r="31" spans="1:13" ht="30" customHeight="1" thickBot="1" x14ac:dyDescent="0.35">
      <c r="A31" s="154">
        <f>'1.운영진단 대상학과'!$C$4</f>
        <v>0</v>
      </c>
      <c r="B31" s="155">
        <f>'1.운영진단 대상학과'!E32</f>
        <v>0</v>
      </c>
      <c r="C31" s="142"/>
      <c r="D31" s="143"/>
      <c r="E31" s="143"/>
      <c r="F31" s="143"/>
      <c r="G31" s="63">
        <f t="shared" si="0"/>
        <v>0</v>
      </c>
      <c r="H31" s="61"/>
      <c r="I31" s="139" t="e">
        <f t="shared" si="1"/>
        <v>#DIV/0!</v>
      </c>
      <c r="J31" s="136" t="b">
        <f t="shared" si="2"/>
        <v>0</v>
      </c>
      <c r="L31" s="53" t="e">
        <f t="shared" si="3"/>
        <v>#DIV/0!</v>
      </c>
      <c r="M31" s="53" t="e">
        <f t="shared" si="4"/>
        <v>#DIV/0!</v>
      </c>
    </row>
    <row r="32" spans="1:13" ht="30" customHeight="1" thickBot="1" x14ac:dyDescent="0.35">
      <c r="A32" s="154">
        <f>'1.운영진단 대상학과'!$C$4</f>
        <v>0</v>
      </c>
      <c r="B32" s="155">
        <f>'1.운영진단 대상학과'!E33</f>
        <v>0</v>
      </c>
      <c r="C32" s="142"/>
      <c r="D32" s="143"/>
      <c r="E32" s="143"/>
      <c r="F32" s="143"/>
      <c r="G32" s="63">
        <f t="shared" si="0"/>
        <v>0</v>
      </c>
      <c r="H32" s="61"/>
      <c r="I32" s="139" t="e">
        <f t="shared" si="1"/>
        <v>#DIV/0!</v>
      </c>
      <c r="J32" s="136" t="b">
        <f t="shared" si="2"/>
        <v>0</v>
      </c>
      <c r="L32" s="53" t="e">
        <f t="shared" si="3"/>
        <v>#DIV/0!</v>
      </c>
      <c r="M32" s="53" t="e">
        <f t="shared" si="4"/>
        <v>#DIV/0!</v>
      </c>
    </row>
    <row r="33" spans="1:13" ht="30" customHeight="1" thickBot="1" x14ac:dyDescent="0.35">
      <c r="A33" s="156">
        <f>'1.운영진단 대상학과'!$C$4</f>
        <v>0</v>
      </c>
      <c r="B33" s="157">
        <f>'1.운영진단 대상학과'!E34</f>
        <v>0</v>
      </c>
      <c r="C33" s="144"/>
      <c r="D33" s="145"/>
      <c r="E33" s="145"/>
      <c r="F33" s="145"/>
      <c r="G33" s="122">
        <f t="shared" si="0"/>
        <v>0</v>
      </c>
      <c r="H33" s="123"/>
      <c r="I33" s="140" t="e">
        <f t="shared" si="1"/>
        <v>#DIV/0!</v>
      </c>
      <c r="J33" s="137" t="b">
        <f t="shared" si="2"/>
        <v>0</v>
      </c>
      <c r="L33" s="53" t="e">
        <f t="shared" si="3"/>
        <v>#DIV/0!</v>
      </c>
      <c r="M33" s="53" t="e">
        <f t="shared" si="4"/>
        <v>#DIV/0!</v>
      </c>
    </row>
    <row r="34" spans="1:13" ht="17.25" thickTop="1" x14ac:dyDescent="0.3"/>
  </sheetData>
  <sheetProtection algorithmName="SHA-512" hashValue="qQ0HMSajbn+kTMK5zWRa7MmsQsQp2kyXP2sG+pRWaBWMtxv+9KgmCEkx+e+QuWnSmj/IdatoiMGKCL7kXHCBFA==" saltValue="UR6NMiOOj63ki/G3ooE46Q==" spinCount="100000" sheet="1" objects="1" scenarios="1"/>
  <mergeCells count="12">
    <mergeCell ref="L6:M6"/>
    <mergeCell ref="G7:G8"/>
    <mergeCell ref="I6:I8"/>
    <mergeCell ref="H6:H8"/>
    <mergeCell ref="J6:J8"/>
    <mergeCell ref="A2:B2"/>
    <mergeCell ref="A3:F4"/>
    <mergeCell ref="A6:A8"/>
    <mergeCell ref="B6:B8"/>
    <mergeCell ref="C7:D7"/>
    <mergeCell ref="E7:F7"/>
    <mergeCell ref="C6:G6"/>
  </mergeCells>
  <phoneticPr fontId="7" type="noConversion"/>
  <dataValidations disablePrompts="1" count="1">
    <dataValidation type="list" allowBlank="1" showInputMessage="1" showErrorMessage="1" sqref="H9:H33" xr:uid="{00000000-0002-0000-0600-000000000000}">
      <formula1>"1,2"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10</vt:i4>
      </vt:variant>
    </vt:vector>
  </HeadingPairs>
  <TitlesOfParts>
    <vt:vector size="17" baseType="lpstr">
      <vt:lpstr>1.운영진단 대상학과</vt:lpstr>
      <vt:lpstr>점수총괄(숨김시트)</vt:lpstr>
      <vt:lpstr>2.(대학)1-1.2.1 운영조직 및 지원</vt:lpstr>
      <vt:lpstr>3.(학과)2-1.1.2-① 전임교원 감의담당 비율</vt:lpstr>
      <vt:lpstr>4.(학과)2-1.1.4-①실험실습비</vt:lpstr>
      <vt:lpstr>5.(학과)2-1.1.4-②장학금 비율</vt:lpstr>
      <vt:lpstr>6.(학과)2-2.1.1-② 강의교과목 편성학점</vt:lpstr>
      <vt:lpstr>'1.운영진단 대상학과'!Print_Area</vt:lpstr>
      <vt:lpstr>'점수총괄(숨김시트)'!Print_Area</vt:lpstr>
      <vt:lpstr>'점수총괄(숨김시트)'!경력없는</vt:lpstr>
      <vt:lpstr>경력없는</vt:lpstr>
      <vt:lpstr>'점수총괄(숨김시트)'!경력있는</vt:lpstr>
      <vt:lpstr>경력있는</vt:lpstr>
      <vt:lpstr>'점수총괄(숨김시트)'!야</vt:lpstr>
      <vt:lpstr>야</vt:lpstr>
      <vt:lpstr>'점수총괄(숨김시트)'!주</vt:lpstr>
      <vt:lpstr>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이하나</dc:creator>
  <cp:lastModifiedBy>이하나</cp:lastModifiedBy>
  <dcterms:created xsi:type="dcterms:W3CDTF">2020-06-08T01:48:48Z</dcterms:created>
  <dcterms:modified xsi:type="dcterms:W3CDTF">2020-09-02T07:07:04Z</dcterms:modified>
</cp:coreProperties>
</file>